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C:\Users\LindsayM\Desktop\"/>
    </mc:Choice>
  </mc:AlternateContent>
  <xr:revisionPtr revIDLastSave="0" documentId="8_{CF086BBB-EDF2-4661-BF6B-9BB8C5579756}" xr6:coauthVersionLast="47" xr6:coauthVersionMax="47" xr10:uidLastSave="{00000000-0000-0000-0000-000000000000}"/>
  <bookViews>
    <workbookView xWindow="-120" yWindow="-120" windowWidth="29040" windowHeight="15720" xr2:uid="{00000000-000D-0000-FFFF-FFFF00000000}"/>
  </bookViews>
  <sheets>
    <sheet name="Partner's office BOQ FOR TENDER" sheetId="1" r:id="rId1"/>
    <sheet name="Spec. 1" sheetId="3" r:id="rId2"/>
    <sheet name="Spec. 2" sheetId="4" r:id="rId3"/>
    <sheet name="Spec. 3" sheetId="5" r:id="rId4"/>
    <sheet name="BID SUBMISSION FORM" sheetId="2" r:id="rId5"/>
  </sheets>
  <definedNames>
    <definedName name="_xlnm.Print_Area" localSheetId="0">'Partner''s office BOQ FOR TENDER'!$A$1:$H$87</definedName>
    <definedName name="_xlnm.Print_Are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3" i="1" l="1"/>
  <c r="H72" i="1"/>
  <c r="H71" i="1"/>
  <c r="H70" i="1"/>
  <c r="H69" i="1"/>
  <c r="H68" i="1"/>
  <c r="H67" i="1"/>
  <c r="H73" i="1" s="1"/>
  <c r="H81" i="1" s="1"/>
  <c r="H63" i="1"/>
  <c r="H64" i="1" s="1"/>
  <c r="H80" i="1" s="1"/>
  <c r="H58" i="1"/>
  <c r="H50" i="1"/>
  <c r="H49" i="1"/>
  <c r="F46" i="1"/>
  <c r="H46" i="1" s="1"/>
  <c r="H45" i="1"/>
  <c r="F43" i="1"/>
  <c r="H43" i="1" s="1"/>
  <c r="F42" i="1"/>
  <c r="H42" i="1" s="1"/>
  <c r="F41" i="1"/>
  <c r="H41" i="1" s="1"/>
  <c r="F40" i="1"/>
  <c r="H40" i="1" s="1"/>
  <c r="F39" i="1"/>
  <c r="H39" i="1" s="1"/>
  <c r="F37" i="1"/>
  <c r="H37" i="1" s="1"/>
  <c r="F36" i="1"/>
  <c r="H36" i="1" s="1"/>
  <c r="H31" i="1"/>
  <c r="F30" i="1"/>
  <c r="H30" i="1" s="1"/>
  <c r="F29" i="1"/>
  <c r="H29" i="1" s="1"/>
  <c r="F28" i="1"/>
  <c r="F53" i="1" s="1"/>
  <c r="H53" i="1" s="1"/>
  <c r="F27" i="1"/>
  <c r="F26" i="1"/>
  <c r="H26" i="1" s="1"/>
  <c r="F23" i="1"/>
  <c r="H23" i="1" s="1"/>
  <c r="F22" i="1"/>
  <c r="H22" i="1" s="1"/>
  <c r="H21" i="1"/>
  <c r="F20" i="1"/>
  <c r="H20" i="1" s="1"/>
  <c r="F18" i="1"/>
  <c r="H18" i="1" s="1"/>
  <c r="F14" i="1"/>
  <c r="F16" i="1" s="1"/>
  <c r="F13" i="1"/>
  <c r="H13" i="1" s="1"/>
  <c r="F12" i="1"/>
  <c r="H12" i="1" s="1"/>
  <c r="F11" i="1"/>
  <c r="H11" i="1" s="1"/>
  <c r="F10" i="1"/>
  <c r="H10" i="1" s="1"/>
  <c r="H9" i="1"/>
  <c r="F6" i="1"/>
  <c r="H6" i="1" s="1"/>
  <c r="F5" i="1"/>
  <c r="F4" i="1"/>
  <c r="H4" i="1" s="1"/>
  <c r="F52" i="1" l="1"/>
  <c r="H27" i="1"/>
  <c r="H47" i="1"/>
  <c r="H78" i="1" s="1"/>
  <c r="F17" i="1"/>
  <c r="H17" i="1" s="1"/>
  <c r="H16" i="1"/>
  <c r="H52" i="1"/>
  <c r="F54" i="1"/>
  <c r="H54" i="1" s="1"/>
  <c r="H5" i="1"/>
  <c r="H14" i="1"/>
  <c r="F15" i="1"/>
  <c r="H15" i="1" s="1"/>
  <c r="F19" i="1"/>
  <c r="H19" i="1" s="1"/>
  <c r="F57" i="1"/>
  <c r="H28" i="1"/>
  <c r="H33" i="1" s="1"/>
  <c r="H77" i="1" s="1"/>
  <c r="F7" i="1"/>
  <c r="H7" i="1" s="1"/>
  <c r="F59" i="1" l="1"/>
  <c r="H59" i="1" s="1"/>
  <c r="H57" i="1"/>
  <c r="H60" i="1" s="1"/>
  <c r="H79" i="1" s="1"/>
  <c r="F8" i="1"/>
  <c r="H8" i="1" s="1"/>
  <c r="H24" i="1" s="1"/>
  <c r="H76" i="1" s="1"/>
  <c r="H82" i="1" l="1"/>
</calcChain>
</file>

<file path=xl/sharedStrings.xml><?xml version="1.0" encoding="utf-8"?>
<sst xmlns="http://schemas.openxmlformats.org/spreadsheetml/2006/main" count="247" uniqueCount="172">
  <si>
    <t>BOQ FOR CONSTRUCTION OF UNHCR AND PARTNERS' OFFICE</t>
  </si>
  <si>
    <t>SN</t>
  </si>
  <si>
    <t>DESCRPTION</t>
  </si>
  <si>
    <t>UNIT</t>
  </si>
  <si>
    <t>QUANTITY</t>
  </si>
  <si>
    <t>RATE (USD)</t>
  </si>
  <si>
    <t>AMOUNT (USD)</t>
  </si>
  <si>
    <t>A</t>
  </si>
  <si>
    <t>FOUNDATIONS AND MASONRY WORK FOR SUB STRUCTURE</t>
  </si>
  <si>
    <t>A.1</t>
  </si>
  <si>
    <t>strip to remove top loose vegetable soil average 200mm deep and spread as directed on site</t>
  </si>
  <si>
    <t>M³</t>
  </si>
  <si>
    <t>A.2</t>
  </si>
  <si>
    <t>Excavate trench for foundation strip footing in normal and stable soil not exceeding 60cm deep by 60cm wide (depth measured from reduced level)</t>
  </si>
  <si>
    <t>A.3</t>
  </si>
  <si>
    <t>Excavate for foundation column footing in normal and stable soil not exceeding 800mm X 800mmX1200mm deep (depth measured from reduced level)</t>
  </si>
  <si>
    <t>A.4</t>
  </si>
  <si>
    <t>Return fill and ram selected excavated material around foundations</t>
  </si>
  <si>
    <t>A.5</t>
  </si>
  <si>
    <t>Load, wheel and cart away from site surplus excavated material and deposit in approved dumping location</t>
  </si>
  <si>
    <t>A.6</t>
  </si>
  <si>
    <t>Extra over all kinds of excavation for excavating rock irrespective of class</t>
  </si>
  <si>
    <t>item</t>
  </si>
  <si>
    <t>A.7</t>
  </si>
  <si>
    <t>Cast 100mm thick mass concrete 1:3:6 mix in foundation as blinding</t>
  </si>
  <si>
    <t>A.8</t>
  </si>
  <si>
    <t>Cast 10nos 800mm by 800mm by 250mm thick column RC footing reinforced by 4Y12 in both direction. Cost shall include reinforcement bars.</t>
  </si>
  <si>
    <t>A.9</t>
  </si>
  <si>
    <t>Provide and cast 10nos vibrated RC short columns each 200mm by 200mm by 850mm high reinforced with 4Y12 and stirrups Y8 @ 200mm c/c and providing for starter bars for column continuation above GB. Cost shall include reinfrocement bars.</t>
  </si>
  <si>
    <t>A.10</t>
  </si>
  <si>
    <t xml:space="preserve">Provide and lay  foundation block wall; 400 x 200 x 200mm well cured burnt bricks facing jointed and pointed in cement sand mortar 1:3 to approved pattern. </t>
  </si>
  <si>
    <r>
      <t>M</t>
    </r>
    <r>
      <rPr>
        <sz val="14"/>
        <color indexed="8"/>
        <rFont val="Calibri"/>
        <family val="2"/>
        <scheme val="minor"/>
      </rPr>
      <t>²</t>
    </r>
  </si>
  <si>
    <t>A.11</t>
  </si>
  <si>
    <t xml:space="preserve">Provide and lay sub floor of 300mm thick stone hardcore filling in two equal layers well compacted. </t>
  </si>
  <si>
    <r>
      <t>M</t>
    </r>
    <r>
      <rPr>
        <sz val="14"/>
        <color indexed="8"/>
        <rFont val="Calibri"/>
        <family val="2"/>
        <scheme val="minor"/>
      </rPr>
      <t>³</t>
    </r>
  </si>
  <si>
    <t>A.12</t>
  </si>
  <si>
    <t>Provide and lay 50 mm thick stone dust blinding to surfaces of hardcore on the sub-floor</t>
  </si>
  <si>
    <t>A.13</t>
  </si>
  <si>
    <t>Provide and apply "Dragnet" or other equal and approved anti-termite insectside treatment to blinded hardcore surfaces applied in accordance with manufacturer's instructions</t>
  </si>
  <si>
    <t>A.14</t>
  </si>
  <si>
    <t>Provide and lay 1000 gauge polythene sheeting laid under concrete floor bed.</t>
  </si>
  <si>
    <t>A.15</t>
  </si>
  <si>
    <t>Provide and cast vibrated 200mm by 200mm 1:2:4 mix RC grade (ground tie) beam reinforced with 4Y12T/B and link of Y8@200mm c/c over all external and internal foundation brick walls. Cost shall include reinforecment iron bars</t>
  </si>
  <si>
    <t>A.16</t>
  </si>
  <si>
    <t>Provide and Lay 1:2:4 mix 150mm thick RC concrete floor reinforced with steel fabric mesh reinforcement type A142 weighing 2.22kg/sq.m and to BS 4483 and with 150 mm side laps  . Cost shall include reinforcement iron bars.</t>
  </si>
  <si>
    <t>A.17</t>
  </si>
  <si>
    <t>Provide and lay bituminous damp proof course (200mm width) jointed in cement sand mortar 1:3</t>
  </si>
  <si>
    <t>M</t>
  </si>
  <si>
    <t>A.18</t>
  </si>
  <si>
    <t>Plinth treatment:</t>
  </si>
  <si>
    <t>A.18.1</t>
  </si>
  <si>
    <t>Provide and apply 12mm thick 1:3 mix cement mortar rendering to plinth surfaces</t>
  </si>
  <si>
    <t>A.19</t>
  </si>
  <si>
    <t>Supply and fix formwork to columns,beams, lintls and foudation</t>
  </si>
  <si>
    <t>SUB TOTAL FOR SEGMENT A (carried to summary)</t>
  </si>
  <si>
    <t>B</t>
  </si>
  <si>
    <t>MASONRY FOR SUPERSTRUCTURE</t>
  </si>
  <si>
    <t>B.1</t>
  </si>
  <si>
    <t>Provide and cast vibrated RC dia 200mm thick concrete column with mix ratio 1:2:4 mix reinforced with 6Y12 and stirrups Y8 @ 200mm c/c for verendha. Cost shall include reinforcement iron bars.</t>
  </si>
  <si>
    <r>
      <t>M</t>
    </r>
    <r>
      <rPr>
        <sz val="12"/>
        <color indexed="8"/>
        <rFont val="Calibri"/>
        <family val="2"/>
        <scheme val="minor"/>
      </rPr>
      <t>³</t>
    </r>
  </si>
  <si>
    <t>B.2</t>
  </si>
  <si>
    <t>Provide and lay 2.1 m high 200 mm thick well cured CSSB/burnt brick external and internal walling bedded and jointed in cement sand (1:4) mortar making provision for door and window openings</t>
  </si>
  <si>
    <t>B.3</t>
  </si>
  <si>
    <t>Provide and cast vibrated RC 200mm wide X 200mm thick 1:2:4 mix tie beam at lintel level over all external and internal walls including across window and door openings (reinforcement: 2Y12 T/B and stirrups Y8 @ 200mm c/c.) . Cost shall include reinforcment iron bars.</t>
  </si>
  <si>
    <t>B.4</t>
  </si>
  <si>
    <t xml:space="preserve">Provide and lay 50cm high 200 mm thick CSSB/burnt bricks external and internal walling bedded and jointed in cement sand (1:4) on top of the tie beam including the provision and laying of  ventilation fancy blocks to be overlaid with mosquito/insect screen </t>
  </si>
  <si>
    <t>B.5</t>
  </si>
  <si>
    <t>Provide and lay gable walls with 200 mm thick well cured CSSB/burnt brick jointed in cement sand mortar 1:4 to close up external and internal walls to the roof and providing for roof ventilation with fancy blocks at opposite ends of the building covered with steel insect and bat screen (30cm by 30cm)</t>
  </si>
  <si>
    <t>B.6</t>
  </si>
  <si>
    <t>Concrete apron 150mm high above the ground level and 400mm deep below the ground with 100mm thick concrete slabs and 500mm span. The cost shall include construction of step  and smooth finshing.</t>
  </si>
  <si>
    <t>SUB TOTAL FOR SEGMENT B (carried to summary)</t>
  </si>
  <si>
    <t>C</t>
  </si>
  <si>
    <t xml:space="preserve">ROOFING </t>
  </si>
  <si>
    <t>C.1</t>
  </si>
  <si>
    <t>Provide and install structural timber sawn hardwood timber</t>
  </si>
  <si>
    <t>C.1.1</t>
  </si>
  <si>
    <t>100mm by 50mm wall plate</t>
  </si>
  <si>
    <t>Mts</t>
  </si>
  <si>
    <t>C.1.2</t>
  </si>
  <si>
    <t>100mm by 50mm purlins</t>
  </si>
  <si>
    <t>C.2</t>
  </si>
  <si>
    <t xml:space="preserve">Provide and install timber trusses with bolted connections </t>
  </si>
  <si>
    <t>C.2.1</t>
  </si>
  <si>
    <t>150mm by 50mm rafters (19nos)</t>
  </si>
  <si>
    <t>C.2.2</t>
  </si>
  <si>
    <t>150mm by 50mm tie beam (19nos)</t>
  </si>
  <si>
    <t>C.2.3</t>
  </si>
  <si>
    <t>100mm by 50mm struts</t>
  </si>
  <si>
    <t>C.2.4</t>
  </si>
  <si>
    <t>150mm by 50mm upper tie beam</t>
  </si>
  <si>
    <t>C.2.5</t>
  </si>
  <si>
    <t>8X1" soft wood fascia board, Cost shall include painting</t>
  </si>
  <si>
    <t>C.3</t>
  </si>
  <si>
    <t>Provide and install roofing sheets. This includes provision of all necessary 16mm diameter by 225mm long black bolt with 3mm thick washer. Also the drilling of holes in 50mm thick timber to receive bolts of 16mm diameter</t>
  </si>
  <si>
    <t>C.3.1</t>
  </si>
  <si>
    <t>Provide and install 28 gauge prepainted Iron and Aluzinc sheet metal roofing profiled sheets 906mm wide (857mm effective cover)</t>
  </si>
  <si>
    <t>C.3.2</t>
  </si>
  <si>
    <t>Purchase and install 28g aproved colour of ridge cap</t>
  </si>
  <si>
    <t>SUB TOTAL FOR SEGMENT C (carried to summary)</t>
  </si>
  <si>
    <t>D</t>
  </si>
  <si>
    <t>FINISHES</t>
  </si>
  <si>
    <t>D.1</t>
  </si>
  <si>
    <t xml:space="preserve">Steel External Doors - Provide, fabricate, deliver and install steel casement door from approved manufacturer primed with red oxide primer before delivery to site complete with hinges, locks, handles and catches (door overall size 900mm by 2100mm high. </t>
  </si>
  <si>
    <t>Nos</t>
  </si>
  <si>
    <t>D.2</t>
  </si>
  <si>
    <t>Supply and fix steel windows complete with frames, burglar proof metal grill c/c15cm, one way glass 6mm thick and ironmongeries - size 1.2x1.2m   price include locks, putty ,painting and other necessary accessaries and works.</t>
  </si>
  <si>
    <t>D.3</t>
  </si>
  <si>
    <t>Wall finishes - external</t>
  </si>
  <si>
    <t>D.8.1</t>
  </si>
  <si>
    <t>Provide 15mm cement and sand (1:3) keying and pointing to external block wall surfaces</t>
  </si>
  <si>
    <t>D.8.2</t>
  </si>
  <si>
    <t>Provide and apply 12mm thick cement sand 1:4 wood float render to all concrete surfaces</t>
  </si>
  <si>
    <t>D.8.3</t>
  </si>
  <si>
    <t>Provide, prepare and apply two coats of gloss oil paint to external plastered and concrete block surfaces</t>
  </si>
  <si>
    <t>D.9</t>
  </si>
  <si>
    <t>Floor finishes - internal</t>
  </si>
  <si>
    <t>D.9.1</t>
  </si>
  <si>
    <t>Provide floor finish of ceramic tiles of high quality</t>
  </si>
  <si>
    <t>D.10</t>
  </si>
  <si>
    <t xml:space="preserve">Ceiling </t>
  </si>
  <si>
    <t>Gauge 12 expanded metal lath fixed on and including 100 x 50mm and 75mm x 50mm well seasoned and treated timber branderings fixed at 600mm centres in both directions and finished with 50mm plastering trowelled level, hard and smooth.Rate includes finishing smooth with cement lime sand (1:1:5) plaster smooth. Including the Eaves.</t>
  </si>
  <si>
    <t>m2</t>
  </si>
  <si>
    <t>SUB TOTAL FOR SEGMENT D (carried to summary)</t>
  </si>
  <si>
    <t>E</t>
  </si>
  <si>
    <t>F</t>
  </si>
  <si>
    <t xml:space="preserve">CONCRETE STEPS </t>
  </si>
  <si>
    <t>F.5</t>
  </si>
  <si>
    <t>Provide and construct concrete steps leading to the veranda. The riser to be 13cm while the thread to be 30cm and the no of risers is 3, cost shall include concrete sloping appron for wheel chair at two locations as ordered by the engineer.</t>
  </si>
  <si>
    <t>no</t>
  </si>
  <si>
    <t>SUB TOTAL FOR SEGMENT F (carried to summary)</t>
  </si>
  <si>
    <t>G</t>
  </si>
  <si>
    <t>Electrical Installation</t>
  </si>
  <si>
    <t>G.1</t>
  </si>
  <si>
    <t>Supply and installation of Change-over switch,control panel cubicle made out of (2mm thickness) sheet steel enclosure, with all associated Circuit Breakers for the Lights, Sockets ,ACs and Cieling Fans to the approval of the engineer;cost include provision of holes, all materials including; Cables, conduits, PVC sunk box, bulbs, switches etc.) and labour required to complete the electrical installation for all associated wiring.</t>
  </si>
  <si>
    <t>G.2</t>
  </si>
  <si>
    <t>Supply and  and installation  light points using approved type PVC insulated cable . Cost shall include all necessary switches, sockets, materials Cables, conduits, PVC sunk box, &amp; junction boxes, labour required to complete the electrical installation and other accessories and works.</t>
  </si>
  <si>
    <t>G.3</t>
  </si>
  <si>
    <t>Supply &amp; installation of socket outlet to comply with .Cost shall include all necessary switches, sockets, materials Cables, conduits, PVC sunk box, &amp; junction boxes, labour required to complete the electrical installation and other accessories and works. Wiring including supply of earth wire &amp; all other material required for the  socket outlet.</t>
  </si>
  <si>
    <t>G.4</t>
  </si>
  <si>
    <t>Supply and installation of Energy Saving Florescent Tubes (Philips or equivalent) suitable for indoor use including all other necessary accessories.</t>
  </si>
  <si>
    <t>G.5</t>
  </si>
  <si>
    <t>Supply and installation of approved type earthing system as approved by the engineer in order to keep the earth resistance below 10 ohms. The earth bar at the main distribution board should connect to the earth electrode with a 16mm2 PVC/CU cables</t>
  </si>
  <si>
    <t>G.6</t>
  </si>
  <si>
    <t>Supply and install air conditioner 12BTU. Cost shall include all accessories and necessary work for the installation.</t>
  </si>
  <si>
    <t>No</t>
  </si>
  <si>
    <t>Total for electrical work</t>
  </si>
  <si>
    <t>SUMMARY</t>
  </si>
  <si>
    <t>ROOFING AND RAIN WATER DISPOSALS</t>
  </si>
  <si>
    <t>CONCRETE STEPS/RAMS</t>
  </si>
  <si>
    <t>Electrical Work</t>
  </si>
  <si>
    <t>GRAND TOTAL OF ALL SEGMENTS IN USD</t>
  </si>
  <si>
    <t>LEAD TIME FOR COMPLETION OF WORKS IN DAYS</t>
  </si>
  <si>
    <t>GRAND TOTAL IN WORDS</t>
  </si>
  <si>
    <t>NAME OF BIDDER</t>
  </si>
  <si>
    <t>BIDDERS OFFICIAL SIGNATURE WITH COMPANY STAMP</t>
  </si>
  <si>
    <t>DESIGNATION</t>
  </si>
  <si>
    <r>
      <t>1.</t>
    </r>
    <r>
      <rPr>
        <sz val="7"/>
        <color theme="1"/>
        <rFont val="Times New Roman"/>
        <family val="1"/>
        <charset val="1"/>
      </rPr>
      <t xml:space="preserve">       </t>
    </r>
    <r>
      <rPr>
        <b/>
        <sz val="11"/>
        <color theme="1"/>
        <rFont val="Gilroy"/>
        <charset val="1"/>
      </rPr>
      <t>BID SUBMISSION FORM</t>
    </r>
  </si>
  <si>
    <t> </t>
  </si>
  <si>
    <t xml:space="preserve">This bid is submitted in response to the tender published by Alight South Sudan on ______/______/____ </t>
  </si>
  <si>
    <t>Ref: ALIGHT-RSS-AWL-2023-120</t>
  </si>
  <si>
    <t xml:space="preserve"> If this Bid is successful, please make out the award to</t>
  </si>
  <si>
    <t>Name of Company</t>
  </si>
  <si>
    <t>Address</t>
  </si>
  <si>
    <t>We acknowledge that we have read and understood and do hereby accept the terms and conditions contained in this tender document and I agree to all the terms.</t>
  </si>
  <si>
    <t>Name of Representative</t>
  </si>
  <si>
    <t>Title/Position</t>
  </si>
  <si>
    <t>Telephone Number</t>
  </si>
  <si>
    <t>Email Address:</t>
  </si>
  <si>
    <t xml:space="preserve">  /</t>
  </si>
  <si>
    <t>/</t>
  </si>
  <si>
    <t>Signature</t>
  </si>
  <si>
    <t>Date: DD / MMM / 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</si>
</sst>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indexed="8"/>
      <name val="Calibri"/>
      <family val="2"/>
      <scheme val="minor"/>
    </font>
    <font>
      <sz val="12"/>
      <color indexed="8"/>
      <name val="Calibri"/>
      <family val="2"/>
      <scheme val="minor"/>
    </font>
    <font>
      <sz val="7"/>
      <color theme="1"/>
      <name val="Times New Roman"/>
      <family val="1"/>
      <charset val="1"/>
    </font>
    <font>
      <b/>
      <sz val="11"/>
      <color theme="1"/>
      <name val="Gilroy"/>
      <charset val="1"/>
    </font>
    <font>
      <sz val="11"/>
      <color theme="1"/>
      <name val="Times New Roman"/>
      <family val="1"/>
      <charset val="1"/>
    </font>
    <font>
      <sz val="11"/>
      <color theme="1"/>
      <name val="Gilroy"/>
      <charset val="1"/>
    </font>
    <font>
      <sz val="12"/>
      <color theme="1"/>
      <name val="Times New Roman"/>
      <family val="1"/>
      <charset val="1"/>
    </font>
  </fonts>
  <fills count="6">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FFFF"/>
        <bgColor indexed="64"/>
      </patternFill>
    </fill>
    <fill>
      <patternFill patternType="solid">
        <fgColor theme="1"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0" fontId="2" fillId="0" borderId="1" xfId="0" applyFont="1" applyBorder="1"/>
    <xf numFmtId="4" fontId="2" fillId="0" borderId="1" xfId="0" applyNumberFormat="1" applyFont="1" applyBorder="1" applyAlignment="1">
      <alignment wrapText="1"/>
    </xf>
    <xf numFmtId="0" fontId="2" fillId="0" borderId="0" xfId="0" applyFont="1"/>
    <xf numFmtId="4" fontId="0" fillId="0" borderId="0" xfId="0" applyNumberFormat="1"/>
    <xf numFmtId="43" fontId="0" fillId="0" borderId="0" xfId="1" applyFont="1"/>
    <xf numFmtId="43" fontId="2" fillId="0" borderId="1" xfId="1" applyFont="1" applyBorder="1" applyAlignment="1">
      <alignment wrapText="1"/>
    </xf>
    <xf numFmtId="4" fontId="2" fillId="0" borderId="1" xfId="0" applyNumberFormat="1" applyFont="1" applyBorder="1"/>
    <xf numFmtId="43" fontId="2" fillId="0" borderId="1" xfId="1" applyFont="1" applyBorder="1"/>
    <xf numFmtId="0" fontId="0" fillId="0" borderId="1" xfId="0" applyBorder="1"/>
    <xf numFmtId="4" fontId="0" fillId="0" borderId="1" xfId="0" applyNumberFormat="1" applyBorder="1"/>
    <xf numFmtId="43" fontId="0" fillId="0" borderId="1" xfId="1" applyFont="1" applyBorder="1"/>
    <xf numFmtId="4" fontId="0" fillId="2" borderId="1" xfId="0" applyNumberFormat="1" applyFill="1" applyBorder="1"/>
    <xf numFmtId="43" fontId="0" fillId="2" borderId="1" xfId="1" applyFont="1" applyFill="1" applyBorder="1"/>
    <xf numFmtId="43" fontId="0" fillId="0" borderId="1" xfId="1" applyFont="1" applyFill="1" applyBorder="1"/>
    <xf numFmtId="0" fontId="8" fillId="0" borderId="2" xfId="0" applyFont="1" applyBorder="1"/>
    <xf numFmtId="0" fontId="9" fillId="0" borderId="0" xfId="0" applyFont="1"/>
    <xf numFmtId="0" fontId="10" fillId="0" borderId="5" xfId="0" applyFont="1" applyBorder="1"/>
    <xf numFmtId="0" fontId="9" fillId="0" borderId="6" xfId="0" applyFont="1" applyBorder="1"/>
    <xf numFmtId="0" fontId="10" fillId="0" borderId="10" xfId="0" applyFont="1" applyBorder="1"/>
    <xf numFmtId="0" fontId="10" fillId="0" borderId="7" xfId="0" applyFont="1" applyBorder="1"/>
    <xf numFmtId="0" fontId="0" fillId="0" borderId="7" xfId="0" applyBorder="1"/>
    <xf numFmtId="0" fontId="9" fillId="0" borderId="11" xfId="0" applyFont="1" applyBorder="1"/>
    <xf numFmtId="0" fontId="9" fillId="3" borderId="12" xfId="0" applyFont="1" applyFill="1" applyBorder="1"/>
    <xf numFmtId="0" fontId="10" fillId="0" borderId="0" xfId="0" applyFont="1"/>
    <xf numFmtId="0" fontId="0" fillId="0" borderId="1" xfId="0" applyBorder="1" applyAlignment="1">
      <alignment horizontal="left" vertical="center"/>
    </xf>
    <xf numFmtId="0" fontId="0" fillId="0" borderId="1" xfId="0" applyBorder="1" applyAlignment="1">
      <alignment horizontal="center"/>
    </xf>
    <xf numFmtId="0" fontId="2" fillId="0" borderId="1" xfId="0" applyFont="1" applyBorder="1" applyAlignment="1">
      <alignment horizontal="left" vertical="center"/>
    </xf>
    <xf numFmtId="0" fontId="2" fillId="0" borderId="1" xfId="0" applyFont="1" applyBorder="1" applyAlignment="1">
      <alignment horizontal="center"/>
    </xf>
    <xf numFmtId="0" fontId="3" fillId="0" borderId="1" xfId="0" applyFont="1" applyBorder="1" applyAlignment="1">
      <alignment horizontal="center" wrapText="1"/>
    </xf>
    <xf numFmtId="0" fontId="9" fillId="0" borderId="8" xfId="0" applyFont="1" applyBorder="1"/>
    <xf numFmtId="0" fontId="9" fillId="0" borderId="9" xfId="0" applyFont="1" applyBorder="1"/>
    <xf numFmtId="0" fontId="9" fillId="3" borderId="9" xfId="0" applyFont="1" applyFill="1" applyBorder="1"/>
    <xf numFmtId="0" fontId="9" fillId="0" borderId="3" xfId="0" applyFont="1" applyBorder="1"/>
    <xf numFmtId="0" fontId="9" fillId="0" borderId="4" xfId="0" applyFont="1" applyBorder="1"/>
    <xf numFmtId="0" fontId="9" fillId="3" borderId="4" xfId="0" applyFont="1" applyFill="1" applyBorder="1"/>
    <xf numFmtId="0" fontId="9" fillId="0" borderId="0" xfId="0" applyFont="1"/>
    <xf numFmtId="0" fontId="9" fillId="4" borderId="0" xfId="0" applyFont="1" applyFill="1"/>
    <xf numFmtId="0" fontId="9" fillId="4" borderId="7" xfId="0" applyFont="1" applyFill="1" applyBorder="1"/>
    <xf numFmtId="0" fontId="9" fillId="0" borderId="6" xfId="0" applyFont="1" applyBorder="1"/>
    <xf numFmtId="0" fontId="0" fillId="5" borderId="0" xfId="0" applyFill="1"/>
    <xf numFmtId="0" fontId="2" fillId="0" borderId="1" xfId="0" applyFont="1" applyBorder="1" applyAlignment="1" applyProtection="1">
      <alignment wrapText="1"/>
    </xf>
    <xf numFmtId="0" fontId="2" fillId="0" borderId="1" xfId="0" applyFont="1" applyBorder="1" applyAlignment="1" applyProtection="1">
      <alignment horizontal="center" wrapText="1"/>
    </xf>
    <xf numFmtId="0" fontId="2" fillId="0" borderId="1" xfId="0" applyFont="1" applyBorder="1" applyProtection="1"/>
    <xf numFmtId="0" fontId="0" fillId="0" borderId="1" xfId="0" applyBorder="1" applyProtection="1"/>
    <xf numFmtId="0" fontId="0" fillId="0" borderId="1" xfId="0" applyBorder="1" applyAlignment="1" applyProtection="1">
      <alignment wrapText="1"/>
    </xf>
    <xf numFmtId="0" fontId="0" fillId="0" borderId="1" xfId="0" applyBorder="1" applyAlignment="1" applyProtection="1">
      <alignment horizontal="left" vertical="distributed" wrapText="1"/>
    </xf>
    <xf numFmtId="0" fontId="0" fillId="0" borderId="1" xfId="0" applyBorder="1" applyAlignment="1" applyProtection="1">
      <alignment wrapText="1"/>
    </xf>
    <xf numFmtId="0" fontId="0" fillId="0" borderId="1" xfId="0" applyBorder="1" applyAlignment="1" applyProtection="1">
      <alignment horizontal="left" wrapText="1"/>
    </xf>
    <xf numFmtId="0" fontId="2" fillId="0" borderId="1" xfId="0" applyFont="1" applyBorder="1" applyProtection="1"/>
    <xf numFmtId="0" fontId="0" fillId="0" borderId="1" xfId="0" applyBorder="1" applyAlignment="1" applyProtection="1">
      <alignment vertical="center" wrapText="1"/>
    </xf>
    <xf numFmtId="0" fontId="0" fillId="0" borderId="1" xfId="0" applyBorder="1" applyAlignment="1" applyProtection="1">
      <alignment horizontal="left" vertical="top" wrapText="1"/>
    </xf>
    <xf numFmtId="0" fontId="0" fillId="2" borderId="1" xfId="0" applyFill="1" applyBorder="1" applyProtection="1"/>
    <xf numFmtId="0" fontId="0" fillId="2" borderId="1" xfId="0" applyFill="1" applyBorder="1" applyAlignment="1" applyProtection="1">
      <alignment wrapText="1"/>
    </xf>
    <xf numFmtId="0" fontId="0" fillId="2" borderId="1" xfId="0" applyFill="1" applyBorder="1" applyAlignment="1" applyProtection="1">
      <alignment wrapText="1"/>
    </xf>
    <xf numFmtId="0" fontId="0" fillId="0" borderId="1" xfId="0" applyBorder="1" applyAlignment="1" applyProtection="1">
      <alignment horizontal="left" vertical="center" wrapText="1"/>
    </xf>
    <xf numFmtId="0" fontId="0" fillId="0" borderId="1" xfId="0" applyBorder="1" applyProtection="1"/>
    <xf numFmtId="0" fontId="2" fillId="0" borderId="1" xfId="0" applyFont="1" applyBorder="1" applyAlignment="1" applyProtection="1">
      <alignment horizontal="left"/>
    </xf>
    <xf numFmtId="0" fontId="0" fillId="0" borderId="1" xfId="0" applyBorder="1" applyAlignment="1" applyProtection="1">
      <alignment horizontal="center" wrapText="1"/>
    </xf>
    <xf numFmtId="0" fontId="2" fillId="0" borderId="1" xfId="0" applyFont="1" applyBorder="1" applyAlignment="1" applyProtection="1">
      <alignment horizontal="left" wrapText="1"/>
    </xf>
    <xf numFmtId="0" fontId="0" fillId="0" borderId="1" xfId="0" applyBorder="1" applyAlignment="1" applyProtection="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38100</xdr:colOff>
      <xdr:row>45</xdr:row>
      <xdr:rowOff>33846</xdr:rowOff>
    </xdr:to>
    <xdr:pic>
      <xdr:nvPicPr>
        <xdr:cNvPr id="3" name="Picture 2">
          <a:extLst>
            <a:ext uri="{FF2B5EF4-FFF2-40B4-BE49-F238E27FC236}">
              <a16:creationId xmlns:a16="http://schemas.microsoft.com/office/drawing/2014/main" id="{C371B2E5-57E6-B883-C24B-5734CE8B788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1202277" y="-1202277"/>
          <a:ext cx="8606346" cy="11010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17</xdr:col>
      <xdr:colOff>371475</xdr:colOff>
      <xdr:row>49</xdr:row>
      <xdr:rowOff>22113</xdr:rowOff>
    </xdr:to>
    <xdr:pic>
      <xdr:nvPicPr>
        <xdr:cNvPr id="3" name="Picture 2">
          <a:extLst>
            <a:ext uri="{FF2B5EF4-FFF2-40B4-BE49-F238E27FC236}">
              <a16:creationId xmlns:a16="http://schemas.microsoft.com/office/drawing/2014/main" id="{158FFA04-18DC-B876-DFB7-3BA49F2421B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689031" y="-689030"/>
          <a:ext cx="9356613" cy="107346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18</xdr:col>
      <xdr:colOff>361949</xdr:colOff>
      <xdr:row>51</xdr:row>
      <xdr:rowOff>164155</xdr:rowOff>
    </xdr:to>
    <xdr:pic>
      <xdr:nvPicPr>
        <xdr:cNvPr id="3" name="Picture 2">
          <a:extLst>
            <a:ext uri="{FF2B5EF4-FFF2-40B4-BE49-F238E27FC236}">
              <a16:creationId xmlns:a16="http://schemas.microsoft.com/office/drawing/2014/main" id="{F5C4C0EC-9714-A9C0-7BB9-8B4F967C6D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727548" y="-727547"/>
          <a:ext cx="9879654" cy="113347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sheetPr>
  <dimension ref="A1:H87"/>
  <sheetViews>
    <sheetView tabSelected="1" view="pageBreakPreview" zoomScale="70" zoomScaleNormal="100" zoomScaleSheetLayoutView="70" workbookViewId="0">
      <selection activeCell="C13" sqref="C13:D13"/>
    </sheetView>
  </sheetViews>
  <sheetFormatPr defaultRowHeight="15" x14ac:dyDescent="0.25"/>
  <cols>
    <col min="1" max="1" width="3.5703125" customWidth="1"/>
    <col min="2" max="2" width="7" customWidth="1"/>
    <col min="3" max="3" width="6.85546875" customWidth="1"/>
    <col min="4" max="4" width="44.140625" customWidth="1"/>
    <col min="5" max="5" width="8.140625" customWidth="1"/>
    <col min="6" max="6" width="11.42578125" customWidth="1"/>
    <col min="7" max="7" width="8.28515625" style="4" customWidth="1"/>
    <col min="8" max="8" width="12.140625" style="5" customWidth="1"/>
    <col min="255" max="255" width="3.140625" customWidth="1"/>
    <col min="256" max="256" width="7" customWidth="1"/>
    <col min="257" max="257" width="6.85546875" customWidth="1"/>
    <col min="258" max="258" width="44.140625" customWidth="1"/>
    <col min="259" max="259" width="8.140625" customWidth="1"/>
    <col min="260" max="260" width="9.5703125" customWidth="1"/>
    <col min="261" max="261" width="8.28515625" customWidth="1"/>
    <col min="262" max="262" width="9.85546875" customWidth="1"/>
    <col min="511" max="511" width="3.140625" customWidth="1"/>
    <col min="512" max="512" width="7" customWidth="1"/>
    <col min="513" max="513" width="6.85546875" customWidth="1"/>
    <col min="514" max="514" width="44.140625" customWidth="1"/>
    <col min="515" max="515" width="8.140625" customWidth="1"/>
    <col min="516" max="516" width="9.5703125" customWidth="1"/>
    <col min="517" max="517" width="8.28515625" customWidth="1"/>
    <col min="518" max="518" width="9.85546875" customWidth="1"/>
    <col min="767" max="767" width="3.140625" customWidth="1"/>
    <col min="768" max="768" width="7" customWidth="1"/>
    <col min="769" max="769" width="6.85546875" customWidth="1"/>
    <col min="770" max="770" width="44.140625" customWidth="1"/>
    <col min="771" max="771" width="8.140625" customWidth="1"/>
    <col min="772" max="772" width="9.5703125" customWidth="1"/>
    <col min="773" max="773" width="8.28515625" customWidth="1"/>
    <col min="774" max="774" width="9.85546875" customWidth="1"/>
    <col min="1023" max="1023" width="3.140625" customWidth="1"/>
    <col min="1024" max="1024" width="7" customWidth="1"/>
    <col min="1025" max="1025" width="6.85546875" customWidth="1"/>
    <col min="1026" max="1026" width="44.140625" customWidth="1"/>
    <col min="1027" max="1027" width="8.140625" customWidth="1"/>
    <col min="1028" max="1028" width="9.5703125" customWidth="1"/>
    <col min="1029" max="1029" width="8.28515625" customWidth="1"/>
    <col min="1030" max="1030" width="9.85546875" customWidth="1"/>
    <col min="1279" max="1279" width="3.140625" customWidth="1"/>
    <col min="1280" max="1280" width="7" customWidth="1"/>
    <col min="1281" max="1281" width="6.85546875" customWidth="1"/>
    <col min="1282" max="1282" width="44.140625" customWidth="1"/>
    <col min="1283" max="1283" width="8.140625" customWidth="1"/>
    <col min="1284" max="1284" width="9.5703125" customWidth="1"/>
    <col min="1285" max="1285" width="8.28515625" customWidth="1"/>
    <col min="1286" max="1286" width="9.85546875" customWidth="1"/>
    <col min="1535" max="1535" width="3.140625" customWidth="1"/>
    <col min="1536" max="1536" width="7" customWidth="1"/>
    <col min="1537" max="1537" width="6.85546875" customWidth="1"/>
    <col min="1538" max="1538" width="44.140625" customWidth="1"/>
    <col min="1539" max="1539" width="8.140625" customWidth="1"/>
    <col min="1540" max="1540" width="9.5703125" customWidth="1"/>
    <col min="1541" max="1541" width="8.28515625" customWidth="1"/>
    <col min="1542" max="1542" width="9.85546875" customWidth="1"/>
    <col min="1791" max="1791" width="3.140625" customWidth="1"/>
    <col min="1792" max="1792" width="7" customWidth="1"/>
    <col min="1793" max="1793" width="6.85546875" customWidth="1"/>
    <col min="1794" max="1794" width="44.140625" customWidth="1"/>
    <col min="1795" max="1795" width="8.140625" customWidth="1"/>
    <col min="1796" max="1796" width="9.5703125" customWidth="1"/>
    <col min="1797" max="1797" width="8.28515625" customWidth="1"/>
    <col min="1798" max="1798" width="9.85546875" customWidth="1"/>
    <col min="2047" max="2047" width="3.140625" customWidth="1"/>
    <col min="2048" max="2048" width="7" customWidth="1"/>
    <col min="2049" max="2049" width="6.85546875" customWidth="1"/>
    <col min="2050" max="2050" width="44.140625" customWidth="1"/>
    <col min="2051" max="2051" width="8.140625" customWidth="1"/>
    <col min="2052" max="2052" width="9.5703125" customWidth="1"/>
    <col min="2053" max="2053" width="8.28515625" customWidth="1"/>
    <col min="2054" max="2054" width="9.85546875" customWidth="1"/>
    <col min="2303" max="2303" width="3.140625" customWidth="1"/>
    <col min="2304" max="2304" width="7" customWidth="1"/>
    <col min="2305" max="2305" width="6.85546875" customWidth="1"/>
    <col min="2306" max="2306" width="44.140625" customWidth="1"/>
    <col min="2307" max="2307" width="8.140625" customWidth="1"/>
    <col min="2308" max="2308" width="9.5703125" customWidth="1"/>
    <col min="2309" max="2309" width="8.28515625" customWidth="1"/>
    <col min="2310" max="2310" width="9.85546875" customWidth="1"/>
    <col min="2559" max="2559" width="3.140625" customWidth="1"/>
    <col min="2560" max="2560" width="7" customWidth="1"/>
    <col min="2561" max="2561" width="6.85546875" customWidth="1"/>
    <col min="2562" max="2562" width="44.140625" customWidth="1"/>
    <col min="2563" max="2563" width="8.140625" customWidth="1"/>
    <col min="2564" max="2564" width="9.5703125" customWidth="1"/>
    <col min="2565" max="2565" width="8.28515625" customWidth="1"/>
    <col min="2566" max="2566" width="9.85546875" customWidth="1"/>
    <col min="2815" max="2815" width="3.140625" customWidth="1"/>
    <col min="2816" max="2816" width="7" customWidth="1"/>
    <col min="2817" max="2817" width="6.85546875" customWidth="1"/>
    <col min="2818" max="2818" width="44.140625" customWidth="1"/>
    <col min="2819" max="2819" width="8.140625" customWidth="1"/>
    <col min="2820" max="2820" width="9.5703125" customWidth="1"/>
    <col min="2821" max="2821" width="8.28515625" customWidth="1"/>
    <col min="2822" max="2822" width="9.85546875" customWidth="1"/>
    <col min="3071" max="3071" width="3.140625" customWidth="1"/>
    <col min="3072" max="3072" width="7" customWidth="1"/>
    <col min="3073" max="3073" width="6.85546875" customWidth="1"/>
    <col min="3074" max="3074" width="44.140625" customWidth="1"/>
    <col min="3075" max="3075" width="8.140625" customWidth="1"/>
    <col min="3076" max="3076" width="9.5703125" customWidth="1"/>
    <col min="3077" max="3077" width="8.28515625" customWidth="1"/>
    <col min="3078" max="3078" width="9.85546875" customWidth="1"/>
    <col min="3327" max="3327" width="3.140625" customWidth="1"/>
    <col min="3328" max="3328" width="7" customWidth="1"/>
    <col min="3329" max="3329" width="6.85546875" customWidth="1"/>
    <col min="3330" max="3330" width="44.140625" customWidth="1"/>
    <col min="3331" max="3331" width="8.140625" customWidth="1"/>
    <col min="3332" max="3332" width="9.5703125" customWidth="1"/>
    <col min="3333" max="3333" width="8.28515625" customWidth="1"/>
    <col min="3334" max="3334" width="9.85546875" customWidth="1"/>
    <col min="3583" max="3583" width="3.140625" customWidth="1"/>
    <col min="3584" max="3584" width="7" customWidth="1"/>
    <col min="3585" max="3585" width="6.85546875" customWidth="1"/>
    <col min="3586" max="3586" width="44.140625" customWidth="1"/>
    <col min="3587" max="3587" width="8.140625" customWidth="1"/>
    <col min="3588" max="3588" width="9.5703125" customWidth="1"/>
    <col min="3589" max="3589" width="8.28515625" customWidth="1"/>
    <col min="3590" max="3590" width="9.85546875" customWidth="1"/>
    <col min="3839" max="3839" width="3.140625" customWidth="1"/>
    <col min="3840" max="3840" width="7" customWidth="1"/>
    <col min="3841" max="3841" width="6.85546875" customWidth="1"/>
    <col min="3842" max="3842" width="44.140625" customWidth="1"/>
    <col min="3843" max="3843" width="8.140625" customWidth="1"/>
    <col min="3844" max="3844" width="9.5703125" customWidth="1"/>
    <col min="3845" max="3845" width="8.28515625" customWidth="1"/>
    <col min="3846" max="3846" width="9.85546875" customWidth="1"/>
    <col min="4095" max="4095" width="3.140625" customWidth="1"/>
    <col min="4096" max="4096" width="7" customWidth="1"/>
    <col min="4097" max="4097" width="6.85546875" customWidth="1"/>
    <col min="4098" max="4098" width="44.140625" customWidth="1"/>
    <col min="4099" max="4099" width="8.140625" customWidth="1"/>
    <col min="4100" max="4100" width="9.5703125" customWidth="1"/>
    <col min="4101" max="4101" width="8.28515625" customWidth="1"/>
    <col min="4102" max="4102" width="9.85546875" customWidth="1"/>
    <col min="4351" max="4351" width="3.140625" customWidth="1"/>
    <col min="4352" max="4352" width="7" customWidth="1"/>
    <col min="4353" max="4353" width="6.85546875" customWidth="1"/>
    <col min="4354" max="4354" width="44.140625" customWidth="1"/>
    <col min="4355" max="4355" width="8.140625" customWidth="1"/>
    <col min="4356" max="4356" width="9.5703125" customWidth="1"/>
    <col min="4357" max="4357" width="8.28515625" customWidth="1"/>
    <col min="4358" max="4358" width="9.85546875" customWidth="1"/>
    <col min="4607" max="4607" width="3.140625" customWidth="1"/>
    <col min="4608" max="4608" width="7" customWidth="1"/>
    <col min="4609" max="4609" width="6.85546875" customWidth="1"/>
    <col min="4610" max="4610" width="44.140625" customWidth="1"/>
    <col min="4611" max="4611" width="8.140625" customWidth="1"/>
    <col min="4612" max="4612" width="9.5703125" customWidth="1"/>
    <col min="4613" max="4613" width="8.28515625" customWidth="1"/>
    <col min="4614" max="4614" width="9.85546875" customWidth="1"/>
    <col min="4863" max="4863" width="3.140625" customWidth="1"/>
    <col min="4864" max="4864" width="7" customWidth="1"/>
    <col min="4865" max="4865" width="6.85546875" customWidth="1"/>
    <col min="4866" max="4866" width="44.140625" customWidth="1"/>
    <col min="4867" max="4867" width="8.140625" customWidth="1"/>
    <col min="4868" max="4868" width="9.5703125" customWidth="1"/>
    <col min="4869" max="4869" width="8.28515625" customWidth="1"/>
    <col min="4870" max="4870" width="9.85546875" customWidth="1"/>
    <col min="5119" max="5119" width="3.140625" customWidth="1"/>
    <col min="5120" max="5120" width="7" customWidth="1"/>
    <col min="5121" max="5121" width="6.85546875" customWidth="1"/>
    <col min="5122" max="5122" width="44.140625" customWidth="1"/>
    <col min="5123" max="5123" width="8.140625" customWidth="1"/>
    <col min="5124" max="5124" width="9.5703125" customWidth="1"/>
    <col min="5125" max="5125" width="8.28515625" customWidth="1"/>
    <col min="5126" max="5126" width="9.85546875" customWidth="1"/>
    <col min="5375" max="5375" width="3.140625" customWidth="1"/>
    <col min="5376" max="5376" width="7" customWidth="1"/>
    <col min="5377" max="5377" width="6.85546875" customWidth="1"/>
    <col min="5378" max="5378" width="44.140625" customWidth="1"/>
    <col min="5379" max="5379" width="8.140625" customWidth="1"/>
    <col min="5380" max="5380" width="9.5703125" customWidth="1"/>
    <col min="5381" max="5381" width="8.28515625" customWidth="1"/>
    <col min="5382" max="5382" width="9.85546875" customWidth="1"/>
    <col min="5631" max="5631" width="3.140625" customWidth="1"/>
    <col min="5632" max="5632" width="7" customWidth="1"/>
    <col min="5633" max="5633" width="6.85546875" customWidth="1"/>
    <col min="5634" max="5634" width="44.140625" customWidth="1"/>
    <col min="5635" max="5635" width="8.140625" customWidth="1"/>
    <col min="5636" max="5636" width="9.5703125" customWidth="1"/>
    <col min="5637" max="5637" width="8.28515625" customWidth="1"/>
    <col min="5638" max="5638" width="9.85546875" customWidth="1"/>
    <col min="5887" max="5887" width="3.140625" customWidth="1"/>
    <col min="5888" max="5888" width="7" customWidth="1"/>
    <col min="5889" max="5889" width="6.85546875" customWidth="1"/>
    <col min="5890" max="5890" width="44.140625" customWidth="1"/>
    <col min="5891" max="5891" width="8.140625" customWidth="1"/>
    <col min="5892" max="5892" width="9.5703125" customWidth="1"/>
    <col min="5893" max="5893" width="8.28515625" customWidth="1"/>
    <col min="5894" max="5894" width="9.85546875" customWidth="1"/>
    <col min="6143" max="6143" width="3.140625" customWidth="1"/>
    <col min="6144" max="6144" width="7" customWidth="1"/>
    <col min="6145" max="6145" width="6.85546875" customWidth="1"/>
    <col min="6146" max="6146" width="44.140625" customWidth="1"/>
    <col min="6147" max="6147" width="8.140625" customWidth="1"/>
    <col min="6148" max="6148" width="9.5703125" customWidth="1"/>
    <col min="6149" max="6149" width="8.28515625" customWidth="1"/>
    <col min="6150" max="6150" width="9.85546875" customWidth="1"/>
    <col min="6399" max="6399" width="3.140625" customWidth="1"/>
    <col min="6400" max="6400" width="7" customWidth="1"/>
    <col min="6401" max="6401" width="6.85546875" customWidth="1"/>
    <col min="6402" max="6402" width="44.140625" customWidth="1"/>
    <col min="6403" max="6403" width="8.140625" customWidth="1"/>
    <col min="6404" max="6404" width="9.5703125" customWidth="1"/>
    <col min="6405" max="6405" width="8.28515625" customWidth="1"/>
    <col min="6406" max="6406" width="9.85546875" customWidth="1"/>
    <col min="6655" max="6655" width="3.140625" customWidth="1"/>
    <col min="6656" max="6656" width="7" customWidth="1"/>
    <col min="6657" max="6657" width="6.85546875" customWidth="1"/>
    <col min="6658" max="6658" width="44.140625" customWidth="1"/>
    <col min="6659" max="6659" width="8.140625" customWidth="1"/>
    <col min="6660" max="6660" width="9.5703125" customWidth="1"/>
    <col min="6661" max="6661" width="8.28515625" customWidth="1"/>
    <col min="6662" max="6662" width="9.85546875" customWidth="1"/>
    <col min="6911" max="6911" width="3.140625" customWidth="1"/>
    <col min="6912" max="6912" width="7" customWidth="1"/>
    <col min="6913" max="6913" width="6.85546875" customWidth="1"/>
    <col min="6914" max="6914" width="44.140625" customWidth="1"/>
    <col min="6915" max="6915" width="8.140625" customWidth="1"/>
    <col min="6916" max="6916" width="9.5703125" customWidth="1"/>
    <col min="6917" max="6917" width="8.28515625" customWidth="1"/>
    <col min="6918" max="6918" width="9.85546875" customWidth="1"/>
    <col min="7167" max="7167" width="3.140625" customWidth="1"/>
    <col min="7168" max="7168" width="7" customWidth="1"/>
    <col min="7169" max="7169" width="6.85546875" customWidth="1"/>
    <col min="7170" max="7170" width="44.140625" customWidth="1"/>
    <col min="7171" max="7171" width="8.140625" customWidth="1"/>
    <col min="7172" max="7172" width="9.5703125" customWidth="1"/>
    <col min="7173" max="7173" width="8.28515625" customWidth="1"/>
    <col min="7174" max="7174" width="9.85546875" customWidth="1"/>
    <col min="7423" max="7423" width="3.140625" customWidth="1"/>
    <col min="7424" max="7424" width="7" customWidth="1"/>
    <col min="7425" max="7425" width="6.85546875" customWidth="1"/>
    <col min="7426" max="7426" width="44.140625" customWidth="1"/>
    <col min="7427" max="7427" width="8.140625" customWidth="1"/>
    <col min="7428" max="7428" width="9.5703125" customWidth="1"/>
    <col min="7429" max="7429" width="8.28515625" customWidth="1"/>
    <col min="7430" max="7430" width="9.85546875" customWidth="1"/>
    <col min="7679" max="7679" width="3.140625" customWidth="1"/>
    <col min="7680" max="7680" width="7" customWidth="1"/>
    <col min="7681" max="7681" width="6.85546875" customWidth="1"/>
    <col min="7682" max="7682" width="44.140625" customWidth="1"/>
    <col min="7683" max="7683" width="8.140625" customWidth="1"/>
    <col min="7684" max="7684" width="9.5703125" customWidth="1"/>
    <col min="7685" max="7685" width="8.28515625" customWidth="1"/>
    <col min="7686" max="7686" width="9.85546875" customWidth="1"/>
    <col min="7935" max="7935" width="3.140625" customWidth="1"/>
    <col min="7936" max="7936" width="7" customWidth="1"/>
    <col min="7937" max="7937" width="6.85546875" customWidth="1"/>
    <col min="7938" max="7938" width="44.140625" customWidth="1"/>
    <col min="7939" max="7939" width="8.140625" customWidth="1"/>
    <col min="7940" max="7940" width="9.5703125" customWidth="1"/>
    <col min="7941" max="7941" width="8.28515625" customWidth="1"/>
    <col min="7942" max="7942" width="9.85546875" customWidth="1"/>
    <col min="8191" max="8191" width="3.140625" customWidth="1"/>
    <col min="8192" max="8192" width="7" customWidth="1"/>
    <col min="8193" max="8193" width="6.85546875" customWidth="1"/>
    <col min="8194" max="8194" width="44.140625" customWidth="1"/>
    <col min="8195" max="8195" width="8.140625" customWidth="1"/>
    <col min="8196" max="8196" width="9.5703125" customWidth="1"/>
    <col min="8197" max="8197" width="8.28515625" customWidth="1"/>
    <col min="8198" max="8198" width="9.85546875" customWidth="1"/>
    <col min="8447" max="8447" width="3.140625" customWidth="1"/>
    <col min="8448" max="8448" width="7" customWidth="1"/>
    <col min="8449" max="8449" width="6.85546875" customWidth="1"/>
    <col min="8450" max="8450" width="44.140625" customWidth="1"/>
    <col min="8451" max="8451" width="8.140625" customWidth="1"/>
    <col min="8452" max="8452" width="9.5703125" customWidth="1"/>
    <col min="8453" max="8453" width="8.28515625" customWidth="1"/>
    <col min="8454" max="8454" width="9.85546875" customWidth="1"/>
    <col min="8703" max="8703" width="3.140625" customWidth="1"/>
    <col min="8704" max="8704" width="7" customWidth="1"/>
    <col min="8705" max="8705" width="6.85546875" customWidth="1"/>
    <col min="8706" max="8706" width="44.140625" customWidth="1"/>
    <col min="8707" max="8707" width="8.140625" customWidth="1"/>
    <col min="8708" max="8708" width="9.5703125" customWidth="1"/>
    <col min="8709" max="8709" width="8.28515625" customWidth="1"/>
    <col min="8710" max="8710" width="9.85546875" customWidth="1"/>
    <col min="8959" max="8959" width="3.140625" customWidth="1"/>
    <col min="8960" max="8960" width="7" customWidth="1"/>
    <col min="8961" max="8961" width="6.85546875" customWidth="1"/>
    <col min="8962" max="8962" width="44.140625" customWidth="1"/>
    <col min="8963" max="8963" width="8.140625" customWidth="1"/>
    <col min="8964" max="8964" width="9.5703125" customWidth="1"/>
    <col min="8965" max="8965" width="8.28515625" customWidth="1"/>
    <col min="8966" max="8966" width="9.85546875" customWidth="1"/>
    <col min="9215" max="9215" width="3.140625" customWidth="1"/>
    <col min="9216" max="9216" width="7" customWidth="1"/>
    <col min="9217" max="9217" width="6.85546875" customWidth="1"/>
    <col min="9218" max="9218" width="44.140625" customWidth="1"/>
    <col min="9219" max="9219" width="8.140625" customWidth="1"/>
    <col min="9220" max="9220" width="9.5703125" customWidth="1"/>
    <col min="9221" max="9221" width="8.28515625" customWidth="1"/>
    <col min="9222" max="9222" width="9.85546875" customWidth="1"/>
    <col min="9471" max="9471" width="3.140625" customWidth="1"/>
    <col min="9472" max="9472" width="7" customWidth="1"/>
    <col min="9473" max="9473" width="6.85546875" customWidth="1"/>
    <col min="9474" max="9474" width="44.140625" customWidth="1"/>
    <col min="9475" max="9475" width="8.140625" customWidth="1"/>
    <col min="9476" max="9476" width="9.5703125" customWidth="1"/>
    <col min="9477" max="9477" width="8.28515625" customWidth="1"/>
    <col min="9478" max="9478" width="9.85546875" customWidth="1"/>
    <col min="9727" max="9727" width="3.140625" customWidth="1"/>
    <col min="9728" max="9728" width="7" customWidth="1"/>
    <col min="9729" max="9729" width="6.85546875" customWidth="1"/>
    <col min="9730" max="9730" width="44.140625" customWidth="1"/>
    <col min="9731" max="9731" width="8.140625" customWidth="1"/>
    <col min="9732" max="9732" width="9.5703125" customWidth="1"/>
    <col min="9733" max="9733" width="8.28515625" customWidth="1"/>
    <col min="9734" max="9734" width="9.85546875" customWidth="1"/>
    <col min="9983" max="9983" width="3.140625" customWidth="1"/>
    <col min="9984" max="9984" width="7" customWidth="1"/>
    <col min="9985" max="9985" width="6.85546875" customWidth="1"/>
    <col min="9986" max="9986" width="44.140625" customWidth="1"/>
    <col min="9987" max="9987" width="8.140625" customWidth="1"/>
    <col min="9988" max="9988" width="9.5703125" customWidth="1"/>
    <col min="9989" max="9989" width="8.28515625" customWidth="1"/>
    <col min="9990" max="9990" width="9.85546875" customWidth="1"/>
    <col min="10239" max="10239" width="3.140625" customWidth="1"/>
    <col min="10240" max="10240" width="7" customWidth="1"/>
    <col min="10241" max="10241" width="6.85546875" customWidth="1"/>
    <col min="10242" max="10242" width="44.140625" customWidth="1"/>
    <col min="10243" max="10243" width="8.140625" customWidth="1"/>
    <col min="10244" max="10244" width="9.5703125" customWidth="1"/>
    <col min="10245" max="10245" width="8.28515625" customWidth="1"/>
    <col min="10246" max="10246" width="9.85546875" customWidth="1"/>
    <col min="10495" max="10495" width="3.140625" customWidth="1"/>
    <col min="10496" max="10496" width="7" customWidth="1"/>
    <col min="10497" max="10497" width="6.85546875" customWidth="1"/>
    <col min="10498" max="10498" width="44.140625" customWidth="1"/>
    <col min="10499" max="10499" width="8.140625" customWidth="1"/>
    <col min="10500" max="10500" width="9.5703125" customWidth="1"/>
    <col min="10501" max="10501" width="8.28515625" customWidth="1"/>
    <col min="10502" max="10502" width="9.85546875" customWidth="1"/>
    <col min="10751" max="10751" width="3.140625" customWidth="1"/>
    <col min="10752" max="10752" width="7" customWidth="1"/>
    <col min="10753" max="10753" width="6.85546875" customWidth="1"/>
    <col min="10754" max="10754" width="44.140625" customWidth="1"/>
    <col min="10755" max="10755" width="8.140625" customWidth="1"/>
    <col min="10756" max="10756" width="9.5703125" customWidth="1"/>
    <col min="10757" max="10757" width="8.28515625" customWidth="1"/>
    <col min="10758" max="10758" width="9.85546875" customWidth="1"/>
    <col min="11007" max="11007" width="3.140625" customWidth="1"/>
    <col min="11008" max="11008" width="7" customWidth="1"/>
    <col min="11009" max="11009" width="6.85546875" customWidth="1"/>
    <col min="11010" max="11010" width="44.140625" customWidth="1"/>
    <col min="11011" max="11011" width="8.140625" customWidth="1"/>
    <col min="11012" max="11012" width="9.5703125" customWidth="1"/>
    <col min="11013" max="11013" width="8.28515625" customWidth="1"/>
    <col min="11014" max="11014" width="9.85546875" customWidth="1"/>
    <col min="11263" max="11263" width="3.140625" customWidth="1"/>
    <col min="11264" max="11264" width="7" customWidth="1"/>
    <col min="11265" max="11265" width="6.85546875" customWidth="1"/>
    <col min="11266" max="11266" width="44.140625" customWidth="1"/>
    <col min="11267" max="11267" width="8.140625" customWidth="1"/>
    <col min="11268" max="11268" width="9.5703125" customWidth="1"/>
    <col min="11269" max="11269" width="8.28515625" customWidth="1"/>
    <col min="11270" max="11270" width="9.85546875" customWidth="1"/>
    <col min="11519" max="11519" width="3.140625" customWidth="1"/>
    <col min="11520" max="11520" width="7" customWidth="1"/>
    <col min="11521" max="11521" width="6.85546875" customWidth="1"/>
    <col min="11522" max="11522" width="44.140625" customWidth="1"/>
    <col min="11523" max="11523" width="8.140625" customWidth="1"/>
    <col min="11524" max="11524" width="9.5703125" customWidth="1"/>
    <col min="11525" max="11525" width="8.28515625" customWidth="1"/>
    <col min="11526" max="11526" width="9.85546875" customWidth="1"/>
    <col min="11775" max="11775" width="3.140625" customWidth="1"/>
    <col min="11776" max="11776" width="7" customWidth="1"/>
    <col min="11777" max="11777" width="6.85546875" customWidth="1"/>
    <col min="11778" max="11778" width="44.140625" customWidth="1"/>
    <col min="11779" max="11779" width="8.140625" customWidth="1"/>
    <col min="11780" max="11780" width="9.5703125" customWidth="1"/>
    <col min="11781" max="11781" width="8.28515625" customWidth="1"/>
    <col min="11782" max="11782" width="9.85546875" customWidth="1"/>
    <col min="12031" max="12031" width="3.140625" customWidth="1"/>
    <col min="12032" max="12032" width="7" customWidth="1"/>
    <col min="12033" max="12033" width="6.85546875" customWidth="1"/>
    <col min="12034" max="12034" width="44.140625" customWidth="1"/>
    <col min="12035" max="12035" width="8.140625" customWidth="1"/>
    <col min="12036" max="12036" width="9.5703125" customWidth="1"/>
    <col min="12037" max="12037" width="8.28515625" customWidth="1"/>
    <col min="12038" max="12038" width="9.85546875" customWidth="1"/>
    <col min="12287" max="12287" width="3.140625" customWidth="1"/>
    <col min="12288" max="12288" width="7" customWidth="1"/>
    <col min="12289" max="12289" width="6.85546875" customWidth="1"/>
    <col min="12290" max="12290" width="44.140625" customWidth="1"/>
    <col min="12291" max="12291" width="8.140625" customWidth="1"/>
    <col min="12292" max="12292" width="9.5703125" customWidth="1"/>
    <col min="12293" max="12293" width="8.28515625" customWidth="1"/>
    <col min="12294" max="12294" width="9.85546875" customWidth="1"/>
    <col min="12543" max="12543" width="3.140625" customWidth="1"/>
    <col min="12544" max="12544" width="7" customWidth="1"/>
    <col min="12545" max="12545" width="6.85546875" customWidth="1"/>
    <col min="12546" max="12546" width="44.140625" customWidth="1"/>
    <col min="12547" max="12547" width="8.140625" customWidth="1"/>
    <col min="12548" max="12548" width="9.5703125" customWidth="1"/>
    <col min="12549" max="12549" width="8.28515625" customWidth="1"/>
    <col min="12550" max="12550" width="9.85546875" customWidth="1"/>
    <col min="12799" max="12799" width="3.140625" customWidth="1"/>
    <col min="12800" max="12800" width="7" customWidth="1"/>
    <col min="12801" max="12801" width="6.85546875" customWidth="1"/>
    <col min="12802" max="12802" width="44.140625" customWidth="1"/>
    <col min="12803" max="12803" width="8.140625" customWidth="1"/>
    <col min="12804" max="12804" width="9.5703125" customWidth="1"/>
    <col min="12805" max="12805" width="8.28515625" customWidth="1"/>
    <col min="12806" max="12806" width="9.85546875" customWidth="1"/>
    <col min="13055" max="13055" width="3.140625" customWidth="1"/>
    <col min="13056" max="13056" width="7" customWidth="1"/>
    <col min="13057" max="13057" width="6.85546875" customWidth="1"/>
    <col min="13058" max="13058" width="44.140625" customWidth="1"/>
    <col min="13059" max="13059" width="8.140625" customWidth="1"/>
    <col min="13060" max="13060" width="9.5703125" customWidth="1"/>
    <col min="13061" max="13061" width="8.28515625" customWidth="1"/>
    <col min="13062" max="13062" width="9.85546875" customWidth="1"/>
    <col min="13311" max="13311" width="3.140625" customWidth="1"/>
    <col min="13312" max="13312" width="7" customWidth="1"/>
    <col min="13313" max="13313" width="6.85546875" customWidth="1"/>
    <col min="13314" max="13314" width="44.140625" customWidth="1"/>
    <col min="13315" max="13315" width="8.140625" customWidth="1"/>
    <col min="13316" max="13316" width="9.5703125" customWidth="1"/>
    <col min="13317" max="13317" width="8.28515625" customWidth="1"/>
    <col min="13318" max="13318" width="9.85546875" customWidth="1"/>
    <col min="13567" max="13567" width="3.140625" customWidth="1"/>
    <col min="13568" max="13568" width="7" customWidth="1"/>
    <col min="13569" max="13569" width="6.85546875" customWidth="1"/>
    <col min="13570" max="13570" width="44.140625" customWidth="1"/>
    <col min="13571" max="13571" width="8.140625" customWidth="1"/>
    <col min="13572" max="13572" width="9.5703125" customWidth="1"/>
    <col min="13573" max="13573" width="8.28515625" customWidth="1"/>
    <col min="13574" max="13574" width="9.85546875" customWidth="1"/>
    <col min="13823" max="13823" width="3.140625" customWidth="1"/>
    <col min="13824" max="13824" width="7" customWidth="1"/>
    <col min="13825" max="13825" width="6.85546875" customWidth="1"/>
    <col min="13826" max="13826" width="44.140625" customWidth="1"/>
    <col min="13827" max="13827" width="8.140625" customWidth="1"/>
    <col min="13828" max="13828" width="9.5703125" customWidth="1"/>
    <col min="13829" max="13829" width="8.28515625" customWidth="1"/>
    <col min="13830" max="13830" width="9.85546875" customWidth="1"/>
    <col min="14079" max="14079" width="3.140625" customWidth="1"/>
    <col min="14080" max="14080" width="7" customWidth="1"/>
    <col min="14081" max="14081" width="6.85546875" customWidth="1"/>
    <col min="14082" max="14082" width="44.140625" customWidth="1"/>
    <col min="14083" max="14083" width="8.140625" customWidth="1"/>
    <col min="14084" max="14084" width="9.5703125" customWidth="1"/>
    <col min="14085" max="14085" width="8.28515625" customWidth="1"/>
    <col min="14086" max="14086" width="9.85546875" customWidth="1"/>
    <col min="14335" max="14335" width="3.140625" customWidth="1"/>
    <col min="14336" max="14336" width="7" customWidth="1"/>
    <col min="14337" max="14337" width="6.85546875" customWidth="1"/>
    <col min="14338" max="14338" width="44.140625" customWidth="1"/>
    <col min="14339" max="14339" width="8.140625" customWidth="1"/>
    <col min="14340" max="14340" width="9.5703125" customWidth="1"/>
    <col min="14341" max="14341" width="8.28515625" customWidth="1"/>
    <col min="14342" max="14342" width="9.85546875" customWidth="1"/>
    <col min="14591" max="14591" width="3.140625" customWidth="1"/>
    <col min="14592" max="14592" width="7" customWidth="1"/>
    <col min="14593" max="14593" width="6.85546875" customWidth="1"/>
    <col min="14594" max="14594" width="44.140625" customWidth="1"/>
    <col min="14595" max="14595" width="8.140625" customWidth="1"/>
    <col min="14596" max="14596" width="9.5703125" customWidth="1"/>
    <col min="14597" max="14597" width="8.28515625" customWidth="1"/>
    <col min="14598" max="14598" width="9.85546875" customWidth="1"/>
    <col min="14847" max="14847" width="3.140625" customWidth="1"/>
    <col min="14848" max="14848" width="7" customWidth="1"/>
    <col min="14849" max="14849" width="6.85546875" customWidth="1"/>
    <col min="14850" max="14850" width="44.140625" customWidth="1"/>
    <col min="14851" max="14851" width="8.140625" customWidth="1"/>
    <col min="14852" max="14852" width="9.5703125" customWidth="1"/>
    <col min="14853" max="14853" width="8.28515625" customWidth="1"/>
    <col min="14854" max="14854" width="9.85546875" customWidth="1"/>
    <col min="15103" max="15103" width="3.140625" customWidth="1"/>
    <col min="15104" max="15104" width="7" customWidth="1"/>
    <col min="15105" max="15105" width="6.85546875" customWidth="1"/>
    <col min="15106" max="15106" width="44.140625" customWidth="1"/>
    <col min="15107" max="15107" width="8.140625" customWidth="1"/>
    <col min="15108" max="15108" width="9.5703125" customWidth="1"/>
    <col min="15109" max="15109" width="8.28515625" customWidth="1"/>
    <col min="15110" max="15110" width="9.85546875" customWidth="1"/>
    <col min="15359" max="15359" width="3.140625" customWidth="1"/>
    <col min="15360" max="15360" width="7" customWidth="1"/>
    <col min="15361" max="15361" width="6.85546875" customWidth="1"/>
    <col min="15362" max="15362" width="44.140625" customWidth="1"/>
    <col min="15363" max="15363" width="8.140625" customWidth="1"/>
    <col min="15364" max="15364" width="9.5703125" customWidth="1"/>
    <col min="15365" max="15365" width="8.28515625" customWidth="1"/>
    <col min="15366" max="15366" width="9.85546875" customWidth="1"/>
    <col min="15615" max="15615" width="3.140625" customWidth="1"/>
    <col min="15616" max="15616" width="7" customWidth="1"/>
    <col min="15617" max="15617" width="6.85546875" customWidth="1"/>
    <col min="15618" max="15618" width="44.140625" customWidth="1"/>
    <col min="15619" max="15619" width="8.140625" customWidth="1"/>
    <col min="15620" max="15620" width="9.5703125" customWidth="1"/>
    <col min="15621" max="15621" width="8.28515625" customWidth="1"/>
    <col min="15622" max="15622" width="9.85546875" customWidth="1"/>
    <col min="15871" max="15871" width="3.140625" customWidth="1"/>
    <col min="15872" max="15872" width="7" customWidth="1"/>
    <col min="15873" max="15873" width="6.85546875" customWidth="1"/>
    <col min="15874" max="15874" width="44.140625" customWidth="1"/>
    <col min="15875" max="15875" width="8.140625" customWidth="1"/>
    <col min="15876" max="15876" width="9.5703125" customWidth="1"/>
    <col min="15877" max="15877" width="8.28515625" customWidth="1"/>
    <col min="15878" max="15878" width="9.85546875" customWidth="1"/>
    <col min="16127" max="16127" width="3.140625" customWidth="1"/>
    <col min="16128" max="16128" width="7" customWidth="1"/>
    <col min="16129" max="16129" width="6.85546875" customWidth="1"/>
    <col min="16130" max="16130" width="44.140625" customWidth="1"/>
    <col min="16131" max="16131" width="8.140625" customWidth="1"/>
    <col min="16132" max="16132" width="9.5703125" customWidth="1"/>
    <col min="16133" max="16133" width="8.28515625" customWidth="1"/>
    <col min="16134" max="16134" width="9.85546875" customWidth="1"/>
  </cols>
  <sheetData>
    <row r="1" spans="1:8" ht="30" customHeight="1" x14ac:dyDescent="0.3">
      <c r="A1" s="29" t="s">
        <v>0</v>
      </c>
      <c r="B1" s="29"/>
      <c r="C1" s="29"/>
      <c r="D1" s="29"/>
      <c r="E1" s="29"/>
      <c r="F1" s="29"/>
      <c r="G1" s="29"/>
      <c r="H1" s="29"/>
    </row>
    <row r="2" spans="1:8" ht="30.6" customHeight="1" x14ac:dyDescent="0.25">
      <c r="A2" s="41" t="s">
        <v>1</v>
      </c>
      <c r="B2" s="42" t="s">
        <v>2</v>
      </c>
      <c r="C2" s="42"/>
      <c r="D2" s="42"/>
      <c r="E2" s="43" t="s">
        <v>3</v>
      </c>
      <c r="F2" s="41" t="s">
        <v>4</v>
      </c>
      <c r="G2" s="2" t="s">
        <v>5</v>
      </c>
      <c r="H2" s="6" t="s">
        <v>6</v>
      </c>
    </row>
    <row r="3" spans="1:8" ht="30" customHeight="1" x14ac:dyDescent="0.25">
      <c r="A3" s="43" t="s">
        <v>7</v>
      </c>
      <c r="B3" s="43" t="s">
        <v>8</v>
      </c>
      <c r="C3" s="43"/>
      <c r="D3" s="43"/>
      <c r="E3" s="43"/>
      <c r="F3" s="43"/>
      <c r="G3" s="7"/>
      <c r="H3" s="8"/>
    </row>
    <row r="4" spans="1:8" ht="30" customHeight="1" x14ac:dyDescent="0.25">
      <c r="A4" s="44"/>
      <c r="B4" s="44" t="s">
        <v>9</v>
      </c>
      <c r="C4" s="45" t="s">
        <v>10</v>
      </c>
      <c r="D4" s="45"/>
      <c r="E4" s="44" t="s">
        <v>11</v>
      </c>
      <c r="F4" s="44">
        <f>353.97</f>
        <v>353.97</v>
      </c>
      <c r="G4" s="10"/>
      <c r="H4" s="11">
        <f>F4*G4</f>
        <v>0</v>
      </c>
    </row>
    <row r="5" spans="1:8" ht="49.5" customHeight="1" x14ac:dyDescent="0.25">
      <c r="A5" s="44"/>
      <c r="B5" s="44" t="s">
        <v>12</v>
      </c>
      <c r="C5" s="46" t="s">
        <v>13</v>
      </c>
      <c r="D5" s="46"/>
      <c r="E5" s="44" t="s">
        <v>11</v>
      </c>
      <c r="F5" s="44">
        <f>20.9*0.6*0.6*3-8.1*0.6*0.6+26.4*0.6*0.6*3-6.4*0.6*0.6+8.1*0.6*0.6*3</f>
        <v>54.611999999999988</v>
      </c>
      <c r="G5" s="10"/>
      <c r="H5" s="11">
        <f t="shared" ref="H5:H23" si="0">F5*G5</f>
        <v>0</v>
      </c>
    </row>
    <row r="6" spans="1:8" ht="45.75" customHeight="1" x14ac:dyDescent="0.25">
      <c r="A6" s="44"/>
      <c r="B6" s="44" t="s">
        <v>14</v>
      </c>
      <c r="C6" s="45" t="s">
        <v>15</v>
      </c>
      <c r="D6" s="45"/>
      <c r="E6" s="44" t="s">
        <v>11</v>
      </c>
      <c r="F6" s="44">
        <f>(0.8*0.8*1.2)*29</f>
        <v>22.272000000000002</v>
      </c>
      <c r="G6" s="10"/>
      <c r="H6" s="11">
        <f t="shared" si="0"/>
        <v>0</v>
      </c>
    </row>
    <row r="7" spans="1:8" ht="30" customHeight="1" x14ac:dyDescent="0.25">
      <c r="A7" s="44"/>
      <c r="B7" s="44" t="s">
        <v>16</v>
      </c>
      <c r="C7" s="45" t="s">
        <v>17</v>
      </c>
      <c r="D7" s="45"/>
      <c r="E7" s="44" t="s">
        <v>11</v>
      </c>
      <c r="F7" s="44">
        <f>F5*0.4</f>
        <v>21.844799999999996</v>
      </c>
      <c r="G7" s="10"/>
      <c r="H7" s="11">
        <f t="shared" si="0"/>
        <v>0</v>
      </c>
    </row>
    <row r="8" spans="1:8" ht="30" customHeight="1" x14ac:dyDescent="0.25">
      <c r="A8" s="44"/>
      <c r="B8" s="44" t="s">
        <v>18</v>
      </c>
      <c r="C8" s="45" t="s">
        <v>19</v>
      </c>
      <c r="D8" s="45"/>
      <c r="E8" s="44" t="s">
        <v>11</v>
      </c>
      <c r="F8" s="44">
        <f>F5-F7</f>
        <v>32.767199999999988</v>
      </c>
      <c r="G8" s="10"/>
      <c r="H8" s="11">
        <f t="shared" si="0"/>
        <v>0</v>
      </c>
    </row>
    <row r="9" spans="1:8" ht="30" customHeight="1" x14ac:dyDescent="0.25">
      <c r="A9" s="44"/>
      <c r="B9" s="44" t="s">
        <v>20</v>
      </c>
      <c r="C9" s="45" t="s">
        <v>21</v>
      </c>
      <c r="D9" s="45"/>
      <c r="E9" s="44" t="s">
        <v>22</v>
      </c>
      <c r="F9" s="44">
        <v>1</v>
      </c>
      <c r="G9" s="10"/>
      <c r="H9" s="11">
        <f t="shared" si="0"/>
        <v>0</v>
      </c>
    </row>
    <row r="10" spans="1:8" ht="30" customHeight="1" x14ac:dyDescent="0.25">
      <c r="A10" s="44"/>
      <c r="B10" s="44" t="s">
        <v>23</v>
      </c>
      <c r="C10" s="45" t="s">
        <v>24</v>
      </c>
      <c r="D10" s="45"/>
      <c r="E10" s="44" t="s">
        <v>11</v>
      </c>
      <c r="F10" s="44">
        <f>29*0.8*0.8*0.1</f>
        <v>1.8560000000000003</v>
      </c>
      <c r="G10" s="10"/>
      <c r="H10" s="11">
        <f t="shared" si="0"/>
        <v>0</v>
      </c>
    </row>
    <row r="11" spans="1:8" ht="52.5" customHeight="1" x14ac:dyDescent="0.25">
      <c r="A11" s="44"/>
      <c r="B11" s="44" t="s">
        <v>25</v>
      </c>
      <c r="C11" s="45" t="s">
        <v>26</v>
      </c>
      <c r="D11" s="45"/>
      <c r="E11" s="44" t="s">
        <v>11</v>
      </c>
      <c r="F11" s="44">
        <f>(0.8*0.8*0.2)*29</f>
        <v>3.7120000000000011</v>
      </c>
      <c r="G11" s="10"/>
      <c r="H11" s="11">
        <f t="shared" si="0"/>
        <v>0</v>
      </c>
    </row>
    <row r="12" spans="1:8" ht="61.5" customHeight="1" x14ac:dyDescent="0.25">
      <c r="A12" s="44"/>
      <c r="B12" s="44" t="s">
        <v>27</v>
      </c>
      <c r="C12" s="45" t="s">
        <v>28</v>
      </c>
      <c r="D12" s="45"/>
      <c r="E12" s="44" t="s">
        <v>11</v>
      </c>
      <c r="F12" s="44">
        <f>(0.2*0.2*0.8)*29</f>
        <v>0.92800000000000027</v>
      </c>
      <c r="G12" s="10"/>
      <c r="H12" s="11">
        <f t="shared" si="0"/>
        <v>0</v>
      </c>
    </row>
    <row r="13" spans="1:8" ht="48" customHeight="1" x14ac:dyDescent="0.3">
      <c r="A13" s="44"/>
      <c r="B13" s="44" t="s">
        <v>29</v>
      </c>
      <c r="C13" s="45" t="s">
        <v>30</v>
      </c>
      <c r="D13" s="45"/>
      <c r="E13" s="44" t="s">
        <v>31</v>
      </c>
      <c r="F13" s="44">
        <f>5.5*0.4*1+4*0.4*4+8*0.4*3+6*0.4*3+4*0.4*9</f>
        <v>39.800000000000004</v>
      </c>
      <c r="G13" s="10"/>
      <c r="H13" s="11">
        <f t="shared" si="0"/>
        <v>0</v>
      </c>
    </row>
    <row r="14" spans="1:8" ht="38.450000000000003" customHeight="1" x14ac:dyDescent="0.3">
      <c r="A14" s="44"/>
      <c r="B14" s="44" t="s">
        <v>32</v>
      </c>
      <c r="C14" s="45" t="s">
        <v>33</v>
      </c>
      <c r="D14" s="45"/>
      <c r="E14" s="44" t="s">
        <v>34</v>
      </c>
      <c r="F14" s="44">
        <f>(4.5*4*3+4*6+1.5*12.4+8*6+4*4*3+4*3.5+3.7*9.4+2*1.2+1.2*2+12.4*1.5)*0.3</f>
        <v>79.434000000000012</v>
      </c>
      <c r="G14" s="10"/>
      <c r="H14" s="11">
        <f t="shared" si="0"/>
        <v>0</v>
      </c>
    </row>
    <row r="15" spans="1:8" ht="35.1" customHeight="1" x14ac:dyDescent="0.3">
      <c r="A15" s="44"/>
      <c r="B15" s="44" t="s">
        <v>35</v>
      </c>
      <c r="C15" s="45" t="s">
        <v>36</v>
      </c>
      <c r="D15" s="45"/>
      <c r="E15" s="44" t="s">
        <v>34</v>
      </c>
      <c r="F15" s="44">
        <f>F14*0.05/0.3</f>
        <v>13.239000000000003</v>
      </c>
      <c r="G15" s="10"/>
      <c r="H15" s="11">
        <f t="shared" si="0"/>
        <v>0</v>
      </c>
    </row>
    <row r="16" spans="1:8" ht="59.25" customHeight="1" x14ac:dyDescent="0.3">
      <c r="A16" s="44"/>
      <c r="B16" s="44" t="s">
        <v>37</v>
      </c>
      <c r="C16" s="45" t="s">
        <v>38</v>
      </c>
      <c r="D16" s="45"/>
      <c r="E16" s="44" t="s">
        <v>31</v>
      </c>
      <c r="F16" s="44">
        <f>F14/0.3</f>
        <v>264.78000000000003</v>
      </c>
      <c r="G16" s="10"/>
      <c r="H16" s="11">
        <f t="shared" si="0"/>
        <v>0</v>
      </c>
    </row>
    <row r="17" spans="1:8" ht="30" customHeight="1" x14ac:dyDescent="0.3">
      <c r="A17" s="44"/>
      <c r="B17" s="44" t="s">
        <v>39</v>
      </c>
      <c r="C17" s="45" t="s">
        <v>40</v>
      </c>
      <c r="D17" s="45"/>
      <c r="E17" s="44" t="s">
        <v>31</v>
      </c>
      <c r="F17" s="44">
        <f>F16</f>
        <v>264.78000000000003</v>
      </c>
      <c r="G17" s="10"/>
      <c r="H17" s="11">
        <f t="shared" si="0"/>
        <v>0</v>
      </c>
    </row>
    <row r="18" spans="1:8" ht="59.25" customHeight="1" x14ac:dyDescent="0.25">
      <c r="A18" s="44"/>
      <c r="B18" s="44" t="s">
        <v>41</v>
      </c>
      <c r="C18" s="45" t="s">
        <v>42</v>
      </c>
      <c r="D18" s="45"/>
      <c r="E18" s="44" t="s">
        <v>11</v>
      </c>
      <c r="F18" s="44">
        <f>5.5*0.2*0.2*1+4*0.2*0.2*4+8*0.2*0.2*3+6*0.2*0.2*3+4*0.2*0.2*9+0.5*0.2*0.2*4+2.2*0.2*0.2*4</f>
        <v>4.4120000000000008</v>
      </c>
      <c r="G18" s="10"/>
      <c r="H18" s="11">
        <f>F18*G18</f>
        <v>0</v>
      </c>
    </row>
    <row r="19" spans="1:8" ht="61.5" customHeight="1" x14ac:dyDescent="0.25">
      <c r="A19" s="44"/>
      <c r="B19" s="44" t="s">
        <v>43</v>
      </c>
      <c r="C19" s="45" t="s">
        <v>44</v>
      </c>
      <c r="D19" s="45"/>
      <c r="E19" s="44" t="s">
        <v>11</v>
      </c>
      <c r="F19" s="44">
        <f>F14/0.3*0.15</f>
        <v>39.717000000000006</v>
      </c>
      <c r="G19" s="10"/>
      <c r="H19" s="11">
        <f t="shared" si="0"/>
        <v>0</v>
      </c>
    </row>
    <row r="20" spans="1:8" ht="30" customHeight="1" x14ac:dyDescent="0.25">
      <c r="A20" s="44"/>
      <c r="B20" s="44" t="s">
        <v>45</v>
      </c>
      <c r="C20" s="45" t="s">
        <v>46</v>
      </c>
      <c r="D20" s="45"/>
      <c r="E20" s="44" t="s">
        <v>47</v>
      </c>
      <c r="F20" s="44">
        <f>5.5*1+4*4+8*0.2*3+6*3+4*9</f>
        <v>80.3</v>
      </c>
      <c r="G20" s="10"/>
      <c r="H20" s="11">
        <f t="shared" si="0"/>
        <v>0</v>
      </c>
    </row>
    <row r="21" spans="1:8" ht="30" customHeight="1" x14ac:dyDescent="0.25">
      <c r="A21" s="44"/>
      <c r="B21" s="44" t="s">
        <v>48</v>
      </c>
      <c r="C21" s="45" t="s">
        <v>49</v>
      </c>
      <c r="D21" s="45"/>
      <c r="E21" s="44"/>
      <c r="F21" s="44"/>
      <c r="G21" s="10"/>
      <c r="H21" s="11">
        <f t="shared" si="0"/>
        <v>0</v>
      </c>
    </row>
    <row r="22" spans="1:8" ht="30" customHeight="1" x14ac:dyDescent="0.3">
      <c r="A22" s="44"/>
      <c r="B22" s="44"/>
      <c r="C22" s="44" t="s">
        <v>50</v>
      </c>
      <c r="D22" s="47" t="s">
        <v>51</v>
      </c>
      <c r="E22" s="44" t="s">
        <v>31</v>
      </c>
      <c r="F22" s="44">
        <f>5.5*0.4*1+4*0.4*4+8*0.4*3+6*0.4*3+4*0.4*9</f>
        <v>39.800000000000004</v>
      </c>
      <c r="G22" s="10"/>
      <c r="H22" s="11">
        <f t="shared" si="0"/>
        <v>0</v>
      </c>
    </row>
    <row r="23" spans="1:8" ht="30" customHeight="1" x14ac:dyDescent="0.3">
      <c r="A23" s="44"/>
      <c r="B23" s="44" t="s">
        <v>52</v>
      </c>
      <c r="C23" s="48" t="s">
        <v>53</v>
      </c>
      <c r="D23" s="48"/>
      <c r="E23" s="44" t="s">
        <v>31</v>
      </c>
      <c r="F23" s="44">
        <f>29*0.2*2*2.75+3.14*0.2*2.75*9+0.2*1.5*32*3+29*0.2*4*0.75</f>
        <v>93.643000000000029</v>
      </c>
      <c r="G23" s="10"/>
      <c r="H23" s="11">
        <f t="shared" si="0"/>
        <v>0</v>
      </c>
    </row>
    <row r="24" spans="1:8" s="3" customFormat="1" ht="30" customHeight="1" x14ac:dyDescent="0.25">
      <c r="A24" s="43"/>
      <c r="B24" s="49" t="s">
        <v>54</v>
      </c>
      <c r="C24" s="49"/>
      <c r="D24" s="49"/>
      <c r="E24" s="43"/>
      <c r="F24" s="43"/>
      <c r="G24" s="7"/>
      <c r="H24" s="8">
        <f>SUM(H4:H23)</f>
        <v>0</v>
      </c>
    </row>
    <row r="25" spans="1:8" s="3" customFormat="1" ht="30" customHeight="1" x14ac:dyDescent="0.25">
      <c r="A25" s="43" t="s">
        <v>55</v>
      </c>
      <c r="B25" s="49" t="s">
        <v>56</v>
      </c>
      <c r="C25" s="49"/>
      <c r="D25" s="49"/>
      <c r="E25" s="43"/>
      <c r="F25" s="43"/>
      <c r="G25" s="7"/>
      <c r="H25" s="8"/>
    </row>
    <row r="26" spans="1:8" ht="77.25" customHeight="1" x14ac:dyDescent="0.25">
      <c r="A26" s="44"/>
      <c r="B26" s="44" t="s">
        <v>57</v>
      </c>
      <c r="C26" s="50" t="s">
        <v>58</v>
      </c>
      <c r="D26" s="50"/>
      <c r="E26" s="44" t="s">
        <v>59</v>
      </c>
      <c r="F26" s="44">
        <f>2.75*3.14*0.2*0.2*0.25*9</f>
        <v>0.77715000000000012</v>
      </c>
      <c r="G26" s="10"/>
      <c r="H26" s="11">
        <f t="shared" ref="H26:H31" si="1">F26*G26</f>
        <v>0</v>
      </c>
    </row>
    <row r="27" spans="1:8" ht="66.75" customHeight="1" x14ac:dyDescent="0.3">
      <c r="A27" s="44"/>
      <c r="B27" s="44" t="s">
        <v>60</v>
      </c>
      <c r="C27" s="50" t="s">
        <v>61</v>
      </c>
      <c r="D27" s="50"/>
      <c r="E27" s="44" t="s">
        <v>31</v>
      </c>
      <c r="F27" s="44">
        <f>2.1*(16.7*2-6+25.2*2+4*7+6*2-1.2*1.2*17-0.8*2.1*14)+3*1.2</f>
        <v>150.17999999999998</v>
      </c>
      <c r="G27" s="10"/>
      <c r="H27" s="11">
        <f t="shared" si="1"/>
        <v>0</v>
      </c>
    </row>
    <row r="28" spans="1:8" ht="85.5" customHeight="1" x14ac:dyDescent="0.25">
      <c r="A28" s="44"/>
      <c r="B28" s="44" t="s">
        <v>62</v>
      </c>
      <c r="C28" s="50" t="s">
        <v>63</v>
      </c>
      <c r="D28" s="50"/>
      <c r="E28" s="44" t="s">
        <v>59</v>
      </c>
      <c r="F28" s="44">
        <f>1.6*0.2*0.2*18+1.2*0.2*0.2*15</f>
        <v>1.8720000000000003</v>
      </c>
      <c r="G28" s="10"/>
      <c r="H28" s="11">
        <f t="shared" si="1"/>
        <v>0</v>
      </c>
    </row>
    <row r="29" spans="1:8" ht="93" customHeight="1" x14ac:dyDescent="0.3">
      <c r="A29" s="44"/>
      <c r="B29" s="44" t="s">
        <v>64</v>
      </c>
      <c r="C29" s="50" t="s">
        <v>65</v>
      </c>
      <c r="D29" s="50"/>
      <c r="E29" s="44" t="s">
        <v>31</v>
      </c>
      <c r="F29" s="44">
        <f>0.5*(20.9*2+26.4*2+4*7+6*2)</f>
        <v>67.3</v>
      </c>
      <c r="G29" s="10"/>
      <c r="H29" s="11">
        <f t="shared" si="1"/>
        <v>0</v>
      </c>
    </row>
    <row r="30" spans="1:8" ht="89.1" customHeight="1" x14ac:dyDescent="0.3">
      <c r="A30" s="44"/>
      <c r="B30" s="44" t="s">
        <v>66</v>
      </c>
      <c r="C30" s="50" t="s">
        <v>67</v>
      </c>
      <c r="D30" s="50"/>
      <c r="E30" s="44" t="s">
        <v>31</v>
      </c>
      <c r="F30" s="44">
        <f>0.5*1.5*6.4/2*2*4+0.5*1.5*8.1/2*2*2</f>
        <v>31.35</v>
      </c>
      <c r="G30" s="10"/>
      <c r="H30" s="11">
        <f t="shared" si="1"/>
        <v>0</v>
      </c>
    </row>
    <row r="31" spans="1:8" ht="77.25" customHeight="1" x14ac:dyDescent="0.3">
      <c r="A31" s="44"/>
      <c r="B31" s="44" t="s">
        <v>68</v>
      </c>
      <c r="C31" s="51" t="s">
        <v>69</v>
      </c>
      <c r="D31" s="51"/>
      <c r="E31" s="44" t="s">
        <v>31</v>
      </c>
      <c r="F31" s="44">
        <v>94.6</v>
      </c>
      <c r="G31" s="10"/>
      <c r="H31" s="11">
        <f t="shared" si="1"/>
        <v>0</v>
      </c>
    </row>
    <row r="32" spans="1:8" ht="18.75" customHeight="1" x14ac:dyDescent="0.25">
      <c r="A32" s="9"/>
      <c r="B32" s="26"/>
      <c r="C32" s="26"/>
      <c r="D32" s="26"/>
      <c r="E32" s="26"/>
      <c r="F32" s="26"/>
      <c r="G32" s="26"/>
      <c r="H32" s="26"/>
    </row>
    <row r="33" spans="1:8" s="3" customFormat="1" ht="30" customHeight="1" x14ac:dyDescent="0.25">
      <c r="A33" s="1"/>
      <c r="B33" s="49" t="s">
        <v>70</v>
      </c>
      <c r="C33" s="49"/>
      <c r="D33" s="49"/>
      <c r="E33" s="43"/>
      <c r="F33" s="43"/>
      <c r="G33" s="7"/>
      <c r="H33" s="8">
        <f>SUM(H26:H30)</f>
        <v>0</v>
      </c>
    </row>
    <row r="34" spans="1:8" s="3" customFormat="1" ht="30" customHeight="1" x14ac:dyDescent="0.25">
      <c r="A34" s="1" t="s">
        <v>71</v>
      </c>
      <c r="B34" s="49" t="s">
        <v>72</v>
      </c>
      <c r="C34" s="49"/>
      <c r="D34" s="49"/>
      <c r="E34" s="43"/>
      <c r="F34" s="43"/>
      <c r="G34" s="7"/>
      <c r="H34" s="8"/>
    </row>
    <row r="35" spans="1:8" ht="30" customHeight="1" x14ac:dyDescent="0.25">
      <c r="A35" s="9"/>
      <c r="B35" s="44" t="s">
        <v>73</v>
      </c>
      <c r="C35" s="45" t="s">
        <v>74</v>
      </c>
      <c r="D35" s="45"/>
      <c r="E35" s="44"/>
      <c r="F35" s="44"/>
      <c r="G35" s="10"/>
      <c r="H35" s="11"/>
    </row>
    <row r="36" spans="1:8" ht="30" customHeight="1" x14ac:dyDescent="0.25">
      <c r="A36" s="9"/>
      <c r="B36" s="44"/>
      <c r="C36" s="44" t="s">
        <v>75</v>
      </c>
      <c r="D36" s="44" t="s">
        <v>76</v>
      </c>
      <c r="E36" s="44" t="s">
        <v>77</v>
      </c>
      <c r="F36" s="44">
        <f>20.9*2+26.4*2-6</f>
        <v>88.6</v>
      </c>
      <c r="G36" s="10"/>
      <c r="H36" s="11">
        <f>F36*G36</f>
        <v>0</v>
      </c>
    </row>
    <row r="37" spans="1:8" ht="30" customHeight="1" x14ac:dyDescent="0.25">
      <c r="A37" s="9"/>
      <c r="B37" s="44"/>
      <c r="C37" s="44" t="s">
        <v>78</v>
      </c>
      <c r="D37" s="44" t="s">
        <v>79</v>
      </c>
      <c r="E37" s="44" t="s">
        <v>77</v>
      </c>
      <c r="F37" s="44">
        <f>18*(6.4+0.6*2)*2</f>
        <v>273.60000000000002</v>
      </c>
      <c r="G37" s="10"/>
      <c r="H37" s="11">
        <f t="shared" ref="H37:H46" si="2">F37*G37</f>
        <v>0</v>
      </c>
    </row>
    <row r="38" spans="1:8" ht="30" customHeight="1" x14ac:dyDescent="0.25">
      <c r="A38" s="9"/>
      <c r="B38" s="44" t="s">
        <v>80</v>
      </c>
      <c r="C38" s="45" t="s">
        <v>81</v>
      </c>
      <c r="D38" s="45"/>
      <c r="E38" s="44" t="s">
        <v>77</v>
      </c>
      <c r="F38" s="44"/>
      <c r="G38" s="10"/>
      <c r="H38" s="11"/>
    </row>
    <row r="39" spans="1:8" ht="30" customHeight="1" x14ac:dyDescent="0.25">
      <c r="A39" s="9"/>
      <c r="B39" s="44"/>
      <c r="C39" s="44" t="s">
        <v>82</v>
      </c>
      <c r="D39" s="44" t="s">
        <v>83</v>
      </c>
      <c r="E39" s="44" t="s">
        <v>77</v>
      </c>
      <c r="F39" s="44">
        <f>4*2*19</f>
        <v>152</v>
      </c>
      <c r="G39" s="10"/>
      <c r="H39" s="11">
        <f t="shared" si="2"/>
        <v>0</v>
      </c>
    </row>
    <row r="40" spans="1:8" ht="30" customHeight="1" x14ac:dyDescent="0.25">
      <c r="A40" s="9"/>
      <c r="B40" s="44"/>
      <c r="C40" s="44" t="s">
        <v>84</v>
      </c>
      <c r="D40" s="44" t="s">
        <v>85</v>
      </c>
      <c r="E40" s="44" t="s">
        <v>77</v>
      </c>
      <c r="F40" s="44">
        <f>19*7.1</f>
        <v>134.9</v>
      </c>
      <c r="G40" s="10"/>
      <c r="H40" s="11">
        <f t="shared" si="2"/>
        <v>0</v>
      </c>
    </row>
    <row r="41" spans="1:8" ht="30" customHeight="1" x14ac:dyDescent="0.25">
      <c r="A41" s="9"/>
      <c r="B41" s="44"/>
      <c r="C41" s="44" t="s">
        <v>86</v>
      </c>
      <c r="D41" s="44" t="s">
        <v>87</v>
      </c>
      <c r="E41" s="44" t="s">
        <v>77</v>
      </c>
      <c r="F41" s="44">
        <f>1.5*5*19</f>
        <v>142.5</v>
      </c>
      <c r="G41" s="10"/>
      <c r="H41" s="11">
        <f t="shared" si="2"/>
        <v>0</v>
      </c>
    </row>
    <row r="42" spans="1:8" ht="30" customHeight="1" x14ac:dyDescent="0.25">
      <c r="A42" s="9"/>
      <c r="B42" s="44"/>
      <c r="C42" s="44" t="s">
        <v>88</v>
      </c>
      <c r="D42" s="44" t="s">
        <v>89</v>
      </c>
      <c r="E42" s="44" t="s">
        <v>77</v>
      </c>
      <c r="F42" s="44">
        <f>19*3</f>
        <v>57</v>
      </c>
      <c r="G42" s="10"/>
      <c r="H42" s="11">
        <f t="shared" si="2"/>
        <v>0</v>
      </c>
    </row>
    <row r="43" spans="1:8" ht="30" customHeight="1" x14ac:dyDescent="0.25">
      <c r="A43" s="9"/>
      <c r="B43" s="44"/>
      <c r="C43" s="44" t="s">
        <v>90</v>
      </c>
      <c r="D43" s="47" t="s">
        <v>91</v>
      </c>
      <c r="E43" s="44" t="s">
        <v>77</v>
      </c>
      <c r="F43" s="44">
        <f>(26.4+0.6*2)*2+(20.9+0.6*2)*2-8-6</f>
        <v>85.399999999999991</v>
      </c>
      <c r="G43" s="10"/>
      <c r="H43" s="11">
        <f t="shared" si="2"/>
        <v>0</v>
      </c>
    </row>
    <row r="44" spans="1:8" ht="84.75" customHeight="1" x14ac:dyDescent="0.25">
      <c r="A44" s="9"/>
      <c r="B44" s="52" t="s">
        <v>92</v>
      </c>
      <c r="C44" s="53" t="s">
        <v>93</v>
      </c>
      <c r="D44" s="53"/>
      <c r="E44" s="52"/>
      <c r="F44" s="52"/>
      <c r="G44" s="12"/>
      <c r="H44" s="11"/>
    </row>
    <row r="45" spans="1:8" ht="50.25" customHeight="1" x14ac:dyDescent="0.3">
      <c r="A45" s="9"/>
      <c r="B45" s="52"/>
      <c r="C45" s="52" t="s">
        <v>94</v>
      </c>
      <c r="D45" s="54" t="s">
        <v>95</v>
      </c>
      <c r="E45" s="44" t="s">
        <v>31</v>
      </c>
      <c r="F45" s="52">
        <v>353.97</v>
      </c>
      <c r="G45" s="12"/>
      <c r="H45" s="13">
        <f t="shared" si="2"/>
        <v>0</v>
      </c>
    </row>
    <row r="46" spans="1:8" ht="30" customHeight="1" x14ac:dyDescent="0.25">
      <c r="A46" s="9"/>
      <c r="B46" s="52"/>
      <c r="C46" s="52" t="s">
        <v>96</v>
      </c>
      <c r="D46" s="54" t="s">
        <v>97</v>
      </c>
      <c r="E46" s="52" t="s">
        <v>77</v>
      </c>
      <c r="F46" s="52">
        <f>5.517*2+13.45+6.005*2+19.8+6.133*2</f>
        <v>68.56</v>
      </c>
      <c r="G46" s="12"/>
      <c r="H46" s="13">
        <f t="shared" si="2"/>
        <v>0</v>
      </c>
    </row>
    <row r="47" spans="1:8" s="3" customFormat="1" ht="30" customHeight="1" x14ac:dyDescent="0.25">
      <c r="A47" s="1"/>
      <c r="B47" s="49" t="s">
        <v>98</v>
      </c>
      <c r="C47" s="49"/>
      <c r="D47" s="49"/>
      <c r="E47" s="43"/>
      <c r="F47" s="43"/>
      <c r="G47" s="7"/>
      <c r="H47" s="8">
        <f>SUM(H36:H46)</f>
        <v>0</v>
      </c>
    </row>
    <row r="48" spans="1:8" s="3" customFormat="1" ht="30" customHeight="1" x14ac:dyDescent="0.25">
      <c r="A48" s="1" t="s">
        <v>99</v>
      </c>
      <c r="B48" s="49" t="s">
        <v>100</v>
      </c>
      <c r="C48" s="49"/>
      <c r="D48" s="49"/>
      <c r="E48" s="43"/>
      <c r="F48" s="43"/>
      <c r="G48" s="7"/>
      <c r="H48" s="8"/>
    </row>
    <row r="49" spans="1:8" ht="95.45" customHeight="1" x14ac:dyDescent="0.25">
      <c r="A49" s="9"/>
      <c r="B49" s="44" t="s">
        <v>101</v>
      </c>
      <c r="C49" s="55" t="s">
        <v>102</v>
      </c>
      <c r="D49" s="55"/>
      <c r="E49" s="44" t="s">
        <v>103</v>
      </c>
      <c r="F49" s="44">
        <v>16</v>
      </c>
      <c r="G49" s="10"/>
      <c r="H49" s="11">
        <f>F49*G49</f>
        <v>0</v>
      </c>
    </row>
    <row r="50" spans="1:8" ht="92.25" customHeight="1" x14ac:dyDescent="0.25">
      <c r="A50" s="9"/>
      <c r="B50" s="44" t="s">
        <v>104</v>
      </c>
      <c r="C50" s="45" t="s">
        <v>105</v>
      </c>
      <c r="D50" s="45"/>
      <c r="E50" s="44" t="s">
        <v>103</v>
      </c>
      <c r="F50" s="44">
        <v>21</v>
      </c>
      <c r="G50" s="10"/>
      <c r="H50" s="11">
        <f t="shared" ref="H50:H59" si="3">F50*G50</f>
        <v>0</v>
      </c>
    </row>
    <row r="51" spans="1:8" ht="30" customHeight="1" x14ac:dyDescent="0.25">
      <c r="A51" s="9"/>
      <c r="B51" s="44" t="s">
        <v>106</v>
      </c>
      <c r="C51" s="56" t="s">
        <v>107</v>
      </c>
      <c r="D51" s="56"/>
      <c r="E51" s="44"/>
      <c r="F51" s="44"/>
      <c r="G51" s="10"/>
      <c r="H51" s="11"/>
    </row>
    <row r="52" spans="1:8" ht="37.5" customHeight="1" x14ac:dyDescent="0.3">
      <c r="A52" s="9"/>
      <c r="B52" s="44"/>
      <c r="C52" s="52" t="s">
        <v>108</v>
      </c>
      <c r="D52" s="54" t="s">
        <v>109</v>
      </c>
      <c r="E52" s="44" t="s">
        <v>31</v>
      </c>
      <c r="F52" s="52">
        <f>F27+F29</f>
        <v>217.47999999999996</v>
      </c>
      <c r="G52" s="12"/>
      <c r="H52" s="13">
        <f t="shared" si="3"/>
        <v>0</v>
      </c>
    </row>
    <row r="53" spans="1:8" ht="44.1" customHeight="1" x14ac:dyDescent="0.3">
      <c r="A53" s="9"/>
      <c r="B53" s="44"/>
      <c r="C53" s="52" t="s">
        <v>110</v>
      </c>
      <c r="D53" s="47" t="s">
        <v>111</v>
      </c>
      <c r="E53" s="44" t="s">
        <v>31</v>
      </c>
      <c r="F53" s="52">
        <f>F28+F30</f>
        <v>33.222000000000001</v>
      </c>
      <c r="G53" s="12"/>
      <c r="H53" s="11">
        <f t="shared" si="3"/>
        <v>0</v>
      </c>
    </row>
    <row r="54" spans="1:8" ht="54.95" customHeight="1" x14ac:dyDescent="0.3">
      <c r="A54" s="9"/>
      <c r="B54" s="44"/>
      <c r="C54" s="52" t="s">
        <v>112</v>
      </c>
      <c r="D54" s="47" t="s">
        <v>113</v>
      </c>
      <c r="E54" s="44" t="s">
        <v>31</v>
      </c>
      <c r="F54" s="44">
        <f>F52</f>
        <v>217.47999999999996</v>
      </c>
      <c r="G54" s="12"/>
      <c r="H54" s="11">
        <f t="shared" si="3"/>
        <v>0</v>
      </c>
    </row>
    <row r="55" spans="1:8" ht="46.5" customHeight="1" x14ac:dyDescent="0.25">
      <c r="A55" s="9"/>
      <c r="B55" s="44"/>
      <c r="C55" s="44"/>
      <c r="D55" s="47"/>
      <c r="E55" s="44"/>
      <c r="F55" s="44"/>
      <c r="G55" s="10"/>
      <c r="H55" s="11"/>
    </row>
    <row r="56" spans="1:8" ht="45" customHeight="1" x14ac:dyDescent="0.25">
      <c r="A56" s="9"/>
      <c r="B56" s="44" t="s">
        <v>114</v>
      </c>
      <c r="C56" s="56" t="s">
        <v>115</v>
      </c>
      <c r="D56" s="56"/>
      <c r="E56" s="44"/>
      <c r="F56" s="44"/>
      <c r="G56" s="10"/>
      <c r="H56" s="11"/>
    </row>
    <row r="57" spans="1:8" ht="44.25" customHeight="1" x14ac:dyDescent="0.3">
      <c r="A57" s="9"/>
      <c r="B57" s="44"/>
      <c r="C57" s="44" t="s">
        <v>116</v>
      </c>
      <c r="D57" s="47" t="s">
        <v>117</v>
      </c>
      <c r="E57" s="44" t="s">
        <v>31</v>
      </c>
      <c r="F57" s="44">
        <f>F14/0.3</f>
        <v>264.78000000000003</v>
      </c>
      <c r="G57" s="10"/>
      <c r="H57" s="14">
        <f t="shared" si="3"/>
        <v>0</v>
      </c>
    </row>
    <row r="58" spans="1:8" ht="30" customHeight="1" x14ac:dyDescent="0.25">
      <c r="A58" s="9"/>
      <c r="B58" s="44" t="s">
        <v>118</v>
      </c>
      <c r="C58" s="45" t="s">
        <v>119</v>
      </c>
      <c r="D58" s="45"/>
      <c r="E58" s="44"/>
      <c r="F58" s="44"/>
      <c r="G58" s="10"/>
      <c r="H58" s="13">
        <f t="shared" si="3"/>
        <v>0</v>
      </c>
    </row>
    <row r="59" spans="1:8" ht="104.25" customHeight="1" x14ac:dyDescent="0.25">
      <c r="A59" s="9"/>
      <c r="B59" s="44"/>
      <c r="C59" s="55" t="s">
        <v>120</v>
      </c>
      <c r="D59" s="55"/>
      <c r="E59" s="44" t="s">
        <v>121</v>
      </c>
      <c r="F59" s="44">
        <f>F57</f>
        <v>264.78000000000003</v>
      </c>
      <c r="G59" s="10"/>
      <c r="H59" s="13">
        <f t="shared" si="3"/>
        <v>0</v>
      </c>
    </row>
    <row r="60" spans="1:8" s="3" customFormat="1" ht="30" customHeight="1" x14ac:dyDescent="0.25">
      <c r="A60" s="1"/>
      <c r="B60" s="49" t="s">
        <v>122</v>
      </c>
      <c r="C60" s="49"/>
      <c r="D60" s="49"/>
      <c r="E60" s="43"/>
      <c r="F60" s="43"/>
      <c r="G60" s="7"/>
      <c r="H60" s="8">
        <f>SUM(H49:H59)</f>
        <v>0</v>
      </c>
    </row>
    <row r="61" spans="1:8" s="3" customFormat="1" ht="20.25" customHeight="1" x14ac:dyDescent="0.25">
      <c r="A61" s="1" t="s">
        <v>123</v>
      </c>
      <c r="B61" s="49"/>
      <c r="C61" s="49"/>
      <c r="D61" s="49"/>
      <c r="E61" s="43"/>
      <c r="F61" s="43"/>
      <c r="G61" s="7"/>
      <c r="H61" s="8"/>
    </row>
    <row r="62" spans="1:8" ht="30" customHeight="1" x14ac:dyDescent="0.25">
      <c r="A62" s="1" t="s">
        <v>124</v>
      </c>
      <c r="B62" s="56" t="s">
        <v>125</v>
      </c>
      <c r="C62" s="56"/>
      <c r="D62" s="56"/>
      <c r="E62" s="44"/>
      <c r="F62" s="44"/>
      <c r="G62" s="10"/>
      <c r="H62" s="11"/>
    </row>
    <row r="63" spans="1:8" ht="78.95" customHeight="1" x14ac:dyDescent="0.25">
      <c r="A63" s="9"/>
      <c r="B63" s="44" t="s">
        <v>126</v>
      </c>
      <c r="C63" s="45" t="s">
        <v>127</v>
      </c>
      <c r="D63" s="45"/>
      <c r="E63" s="44" t="s">
        <v>128</v>
      </c>
      <c r="F63" s="44">
        <v>5</v>
      </c>
      <c r="G63" s="10"/>
      <c r="H63" s="11">
        <f>F63*G63</f>
        <v>0</v>
      </c>
    </row>
    <row r="64" spans="1:8" s="3" customFormat="1" ht="30" customHeight="1" x14ac:dyDescent="0.25">
      <c r="A64" s="1"/>
      <c r="B64" s="49" t="s">
        <v>129</v>
      </c>
      <c r="C64" s="49"/>
      <c r="D64" s="49"/>
      <c r="E64" s="43"/>
      <c r="F64" s="43"/>
      <c r="G64" s="7"/>
      <c r="H64" s="8">
        <f>SUM(H63:H63)</f>
        <v>0</v>
      </c>
    </row>
    <row r="65" spans="1:8" ht="10.5" customHeight="1" x14ac:dyDescent="0.25">
      <c r="A65" s="9"/>
      <c r="B65" s="26"/>
      <c r="C65" s="26"/>
      <c r="D65" s="26"/>
      <c r="E65" s="26"/>
      <c r="F65" s="26"/>
      <c r="G65" s="26"/>
      <c r="H65" s="26"/>
    </row>
    <row r="66" spans="1:8" ht="26.1" customHeight="1" x14ac:dyDescent="0.25">
      <c r="A66" s="43" t="s">
        <v>130</v>
      </c>
      <c r="B66" s="44"/>
      <c r="C66" s="57" t="s">
        <v>131</v>
      </c>
      <c r="D66" s="57"/>
      <c r="E66" s="44"/>
      <c r="F66" s="44"/>
      <c r="G66" s="10"/>
      <c r="H66" s="11"/>
    </row>
    <row r="67" spans="1:8" ht="166.5" customHeight="1" x14ac:dyDescent="0.25">
      <c r="A67" s="44"/>
      <c r="B67" s="44" t="s">
        <v>132</v>
      </c>
      <c r="C67" s="55" t="s">
        <v>133</v>
      </c>
      <c r="D67" s="55"/>
      <c r="E67" s="44" t="s">
        <v>128</v>
      </c>
      <c r="F67" s="44">
        <v>1</v>
      </c>
      <c r="G67" s="10"/>
      <c r="H67" s="11">
        <f>G67*F67</f>
        <v>0</v>
      </c>
    </row>
    <row r="68" spans="1:8" ht="106.5" customHeight="1" x14ac:dyDescent="0.25">
      <c r="A68" s="44"/>
      <c r="B68" s="44" t="s">
        <v>134</v>
      </c>
      <c r="C68" s="55" t="s">
        <v>135</v>
      </c>
      <c r="D68" s="55"/>
      <c r="E68" s="44" t="s">
        <v>128</v>
      </c>
      <c r="F68" s="44">
        <v>13</v>
      </c>
      <c r="G68" s="10"/>
      <c r="H68" s="11">
        <f t="shared" ref="H68:H72" si="4">G68*F68</f>
        <v>0</v>
      </c>
    </row>
    <row r="69" spans="1:8" ht="89.1" customHeight="1" x14ac:dyDescent="0.25">
      <c r="A69" s="44"/>
      <c r="B69" s="44" t="s">
        <v>136</v>
      </c>
      <c r="C69" s="48" t="s">
        <v>137</v>
      </c>
      <c r="D69" s="48"/>
      <c r="E69" s="44" t="s">
        <v>128</v>
      </c>
      <c r="F69" s="44">
        <v>25</v>
      </c>
      <c r="G69" s="10"/>
      <c r="H69" s="11">
        <f t="shared" si="4"/>
        <v>0</v>
      </c>
    </row>
    <row r="70" spans="1:8" ht="68.099999999999994" customHeight="1" x14ac:dyDescent="0.25">
      <c r="A70" s="44"/>
      <c r="B70" s="44" t="s">
        <v>138</v>
      </c>
      <c r="C70" s="55" t="s">
        <v>139</v>
      </c>
      <c r="D70" s="55"/>
      <c r="E70" s="44" t="s">
        <v>128</v>
      </c>
      <c r="F70" s="44">
        <v>14</v>
      </c>
      <c r="G70" s="10"/>
      <c r="H70" s="11">
        <f t="shared" si="4"/>
        <v>0</v>
      </c>
    </row>
    <row r="71" spans="1:8" ht="94.5" customHeight="1" x14ac:dyDescent="0.25">
      <c r="A71" s="44"/>
      <c r="B71" s="44" t="s">
        <v>140</v>
      </c>
      <c r="C71" s="55" t="s">
        <v>141</v>
      </c>
      <c r="D71" s="55"/>
      <c r="E71" s="44" t="s">
        <v>128</v>
      </c>
      <c r="F71" s="44">
        <v>1</v>
      </c>
      <c r="G71" s="10"/>
      <c r="H71" s="11">
        <f t="shared" si="4"/>
        <v>0</v>
      </c>
    </row>
    <row r="72" spans="1:8" ht="48" customHeight="1" x14ac:dyDescent="0.25">
      <c r="A72" s="44"/>
      <c r="B72" s="44" t="s">
        <v>142</v>
      </c>
      <c r="C72" s="58" t="s">
        <v>143</v>
      </c>
      <c r="D72" s="58"/>
      <c r="E72" s="44" t="s">
        <v>144</v>
      </c>
      <c r="F72" s="44">
        <v>10</v>
      </c>
      <c r="G72" s="10"/>
      <c r="H72" s="11">
        <f t="shared" si="4"/>
        <v>0</v>
      </c>
    </row>
    <row r="73" spans="1:8" ht="17.25" customHeight="1" x14ac:dyDescent="0.25">
      <c r="A73" s="44"/>
      <c r="B73" s="59" t="s">
        <v>145</v>
      </c>
      <c r="C73" s="59"/>
      <c r="D73" s="59"/>
      <c r="E73" s="59"/>
      <c r="F73" s="59"/>
      <c r="G73" s="10"/>
      <c r="H73" s="8">
        <f>SUM(H67:H72)</f>
        <v>0</v>
      </c>
    </row>
    <row r="74" spans="1:8" ht="27" customHeight="1" x14ac:dyDescent="0.25">
      <c r="A74" s="28" t="s">
        <v>146</v>
      </c>
      <c r="B74" s="28"/>
      <c r="C74" s="28"/>
      <c r="D74" s="28"/>
      <c r="E74" s="28"/>
      <c r="F74" s="28"/>
      <c r="G74" s="28"/>
      <c r="H74" s="28"/>
    </row>
    <row r="75" spans="1:8" ht="12" customHeight="1" x14ac:dyDescent="0.25">
      <c r="A75" s="9"/>
      <c r="B75" s="26"/>
      <c r="C75" s="26"/>
      <c r="D75" s="26"/>
      <c r="E75" s="26"/>
      <c r="F75" s="26"/>
      <c r="G75" s="26"/>
      <c r="H75" s="26"/>
    </row>
    <row r="76" spans="1:8" ht="30" customHeight="1" x14ac:dyDescent="0.25">
      <c r="A76" s="44" t="s">
        <v>7</v>
      </c>
      <c r="B76" s="56" t="s">
        <v>8</v>
      </c>
      <c r="C76" s="56"/>
      <c r="D76" s="56"/>
      <c r="E76" s="56"/>
      <c r="F76" s="56"/>
      <c r="G76" s="56"/>
      <c r="H76" s="11">
        <f>H24</f>
        <v>0</v>
      </c>
    </row>
    <row r="77" spans="1:8" ht="30" customHeight="1" x14ac:dyDescent="0.25">
      <c r="A77" s="44" t="s">
        <v>55</v>
      </c>
      <c r="B77" s="56" t="s">
        <v>56</v>
      </c>
      <c r="C77" s="56"/>
      <c r="D77" s="56"/>
      <c r="E77" s="56"/>
      <c r="F77" s="56"/>
      <c r="G77" s="56"/>
      <c r="H77" s="11">
        <f>H33</f>
        <v>0</v>
      </c>
    </row>
    <row r="78" spans="1:8" ht="30" customHeight="1" x14ac:dyDescent="0.25">
      <c r="A78" s="44" t="s">
        <v>71</v>
      </c>
      <c r="B78" s="56" t="s">
        <v>147</v>
      </c>
      <c r="C78" s="56"/>
      <c r="D78" s="56"/>
      <c r="E78" s="56"/>
      <c r="F78" s="56"/>
      <c r="G78" s="56"/>
      <c r="H78" s="11">
        <f>H47</f>
        <v>0</v>
      </c>
    </row>
    <row r="79" spans="1:8" ht="30" customHeight="1" x14ac:dyDescent="0.25">
      <c r="A79" s="44" t="s">
        <v>99</v>
      </c>
      <c r="B79" s="56" t="s">
        <v>100</v>
      </c>
      <c r="C79" s="56"/>
      <c r="D79" s="56"/>
      <c r="E79" s="56"/>
      <c r="F79" s="56"/>
      <c r="G79" s="56"/>
      <c r="H79" s="11">
        <f>H60</f>
        <v>0</v>
      </c>
    </row>
    <row r="80" spans="1:8" ht="30" customHeight="1" x14ac:dyDescent="0.25">
      <c r="A80" s="44" t="s">
        <v>124</v>
      </c>
      <c r="B80" s="56" t="s">
        <v>148</v>
      </c>
      <c r="C80" s="56"/>
      <c r="D80" s="56"/>
      <c r="E80" s="56"/>
      <c r="F80" s="56"/>
      <c r="G80" s="56"/>
      <c r="H80" s="11">
        <f>H64</f>
        <v>0</v>
      </c>
    </row>
    <row r="81" spans="1:8" ht="30" customHeight="1" x14ac:dyDescent="0.25">
      <c r="A81" s="44" t="s">
        <v>130</v>
      </c>
      <c r="B81" s="60" t="s">
        <v>149</v>
      </c>
      <c r="C81" s="60"/>
      <c r="D81" s="60"/>
      <c r="E81" s="60"/>
      <c r="F81" s="60"/>
      <c r="G81" s="60"/>
      <c r="H81" s="11">
        <f>H73</f>
        <v>0</v>
      </c>
    </row>
    <row r="82" spans="1:8" ht="24" customHeight="1" x14ac:dyDescent="0.25">
      <c r="A82" s="57" t="s">
        <v>150</v>
      </c>
      <c r="B82" s="57"/>
      <c r="C82" s="57"/>
      <c r="D82" s="57"/>
      <c r="E82" s="57"/>
      <c r="F82" s="57"/>
      <c r="G82" s="57"/>
      <c r="H82" s="8">
        <f>SUM(H76:H81)</f>
        <v>0</v>
      </c>
    </row>
    <row r="83" spans="1:8" ht="24" customHeight="1" x14ac:dyDescent="0.25">
      <c r="A83" s="57" t="s">
        <v>151</v>
      </c>
      <c r="B83" s="57"/>
      <c r="C83" s="57"/>
      <c r="D83" s="57"/>
      <c r="E83" s="57"/>
      <c r="F83" s="57"/>
      <c r="G83" s="57"/>
      <c r="H83" s="8">
        <f>SUM(H77:H82)</f>
        <v>0</v>
      </c>
    </row>
    <row r="84" spans="1:8" ht="34.5" customHeight="1" x14ac:dyDescent="0.25">
      <c r="A84" s="27" t="s">
        <v>152</v>
      </c>
      <c r="B84" s="27"/>
      <c r="C84" s="27"/>
      <c r="D84" s="27"/>
      <c r="E84" s="27"/>
      <c r="F84" s="27"/>
      <c r="G84" s="27"/>
      <c r="H84" s="27"/>
    </row>
    <row r="85" spans="1:8" ht="38.25" customHeight="1" x14ac:dyDescent="0.25">
      <c r="A85" s="25" t="s">
        <v>153</v>
      </c>
      <c r="B85" s="25"/>
      <c r="C85" s="25"/>
      <c r="D85" s="25"/>
      <c r="E85" s="26"/>
      <c r="F85" s="26"/>
      <c r="G85" s="26"/>
      <c r="H85" s="26"/>
    </row>
    <row r="86" spans="1:8" ht="68.25" customHeight="1" x14ac:dyDescent="0.25">
      <c r="A86" s="25" t="s">
        <v>154</v>
      </c>
      <c r="B86" s="25"/>
      <c r="C86" s="25"/>
      <c r="D86" s="25"/>
      <c r="E86" s="26"/>
      <c r="F86" s="26"/>
      <c r="G86" s="26"/>
      <c r="H86" s="26"/>
    </row>
    <row r="87" spans="1:8" ht="33.75" customHeight="1" x14ac:dyDescent="0.25">
      <c r="A87" s="25" t="s">
        <v>155</v>
      </c>
      <c r="B87" s="25"/>
      <c r="C87" s="25"/>
      <c r="D87" s="25"/>
      <c r="E87" s="26"/>
      <c r="F87" s="26"/>
      <c r="G87" s="26"/>
      <c r="H87" s="26"/>
    </row>
  </sheetData>
  <mergeCells count="74">
    <mergeCell ref="C13:D13"/>
    <mergeCell ref="A1:H1"/>
    <mergeCell ref="B2:D2"/>
    <mergeCell ref="C4:D4"/>
    <mergeCell ref="C5:D5"/>
    <mergeCell ref="C6:D6"/>
    <mergeCell ref="C7:D7"/>
    <mergeCell ref="C8:D8"/>
    <mergeCell ref="C9:D9"/>
    <mergeCell ref="C10:D10"/>
    <mergeCell ref="C11:D11"/>
    <mergeCell ref="C12:D12"/>
    <mergeCell ref="C26:D26"/>
    <mergeCell ref="C14:D14"/>
    <mergeCell ref="C15:D15"/>
    <mergeCell ref="C16:D16"/>
    <mergeCell ref="C17:D17"/>
    <mergeCell ref="C18:D18"/>
    <mergeCell ref="C19:D19"/>
    <mergeCell ref="C20:D20"/>
    <mergeCell ref="C21:D21"/>
    <mergeCell ref="C23:D23"/>
    <mergeCell ref="B24:D24"/>
    <mergeCell ref="B25:D25"/>
    <mergeCell ref="B47:D47"/>
    <mergeCell ref="C27:D27"/>
    <mergeCell ref="C28:D28"/>
    <mergeCell ref="C29:D29"/>
    <mergeCell ref="C30:D30"/>
    <mergeCell ref="C31:D31"/>
    <mergeCell ref="B32:H32"/>
    <mergeCell ref="B33:D33"/>
    <mergeCell ref="B34:D34"/>
    <mergeCell ref="C35:D35"/>
    <mergeCell ref="C38:D38"/>
    <mergeCell ref="C44:D44"/>
    <mergeCell ref="B64:D64"/>
    <mergeCell ref="B48:D48"/>
    <mergeCell ref="C49:D49"/>
    <mergeCell ref="C50:D50"/>
    <mergeCell ref="C51:D51"/>
    <mergeCell ref="C56:D56"/>
    <mergeCell ref="C58:D58"/>
    <mergeCell ref="C59:D59"/>
    <mergeCell ref="B60:D60"/>
    <mergeCell ref="B61:D61"/>
    <mergeCell ref="B62:D62"/>
    <mergeCell ref="C63:D63"/>
    <mergeCell ref="B76:G76"/>
    <mergeCell ref="B65:H65"/>
    <mergeCell ref="C66:D66"/>
    <mergeCell ref="C67:D67"/>
    <mergeCell ref="C68:D68"/>
    <mergeCell ref="C69:D69"/>
    <mergeCell ref="C70:D70"/>
    <mergeCell ref="C71:D71"/>
    <mergeCell ref="C72:D72"/>
    <mergeCell ref="B73:F73"/>
    <mergeCell ref="A74:H74"/>
    <mergeCell ref="B75:H75"/>
    <mergeCell ref="A87:D87"/>
    <mergeCell ref="E87:H87"/>
    <mergeCell ref="B77:G77"/>
    <mergeCell ref="B78:G78"/>
    <mergeCell ref="B79:G79"/>
    <mergeCell ref="B80:G80"/>
    <mergeCell ref="B81:G81"/>
    <mergeCell ref="A82:G82"/>
    <mergeCell ref="A84:H84"/>
    <mergeCell ref="A85:D85"/>
    <mergeCell ref="E85:H85"/>
    <mergeCell ref="A86:D86"/>
    <mergeCell ref="E86:H86"/>
    <mergeCell ref="A83:G83"/>
  </mergeCells>
  <pageMargins left="0.7" right="0.7" top="0.75" bottom="0.75" header="0.3" footer="0.3"/>
  <pageSetup scale="67" orientation="portrait" r:id="rId1"/>
  <rowBreaks count="3" manualBreakCount="3">
    <brk id="24" max="7" man="1"/>
    <brk id="47" max="7" man="1"/>
    <brk id="65"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4BC01-440B-4DDB-9F1A-931B3B513AE5}">
  <sheetPr codeName="Sheet2">
    <tabColor rgb="FFFFFF00"/>
  </sheetPr>
  <dimension ref="A1"/>
  <sheetViews>
    <sheetView workbookViewId="0">
      <selection activeCell="T17" sqref="A1:XFD1048576"/>
    </sheetView>
  </sheetViews>
  <sheetFormatPr defaultRowHeight="15" x14ac:dyDescent="0.25"/>
  <cols>
    <col min="1" max="16384" width="9.140625" style="40"/>
  </cols>
  <sheetData/>
  <sheetProtection algorithmName="SHA-512" hashValue="Dly/SMBrh1SqLkgBfunknptvRKRiD2qyML0ieWwQZcGuRbuJJ/j+r3SGgM2mHyg0xkJzhRG8CqWutBwSX/K9Zw==" saltValue="Nh52ly8oWlP5kPWMVsAtVA=="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491AF-B105-4F08-B09D-62A2CF103E04}">
  <sheetPr codeName="Sheet3">
    <tabColor rgb="FFFFFF00"/>
  </sheetPr>
  <dimension ref="A1"/>
  <sheetViews>
    <sheetView topLeftCell="A20" workbookViewId="0">
      <selection activeCell="T17" sqref="A1:XFD1048576"/>
    </sheetView>
  </sheetViews>
  <sheetFormatPr defaultRowHeight="15" x14ac:dyDescent="0.25"/>
  <cols>
    <col min="1" max="16384" width="9.140625" style="40"/>
  </cols>
  <sheetData/>
  <sheetProtection algorithmName="SHA-512" hashValue="baTGEfxtWJEjq5e1s6t5gJcncSp7FW9G/NaEii8WCVUp9VMd350+GJm/DTqL2dvmIHtLVTCdVG9lYKFNGXuSAA==" saltValue="PWDcxK3nOSsM2HvFb+Sc2g==" spinCount="100000"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C16F3-1782-4A7A-B597-9861FBE3394E}">
  <sheetPr codeName="Sheet4">
    <tabColor rgb="FFFFFF00"/>
  </sheetPr>
  <dimension ref="A1"/>
  <sheetViews>
    <sheetView topLeftCell="A7" workbookViewId="0">
      <selection activeCell="T17" sqref="A1:XFD1048576"/>
    </sheetView>
  </sheetViews>
  <sheetFormatPr defaultRowHeight="15" x14ac:dyDescent="0.25"/>
  <cols>
    <col min="1" max="16384" width="9.140625" style="40"/>
  </cols>
  <sheetData/>
  <sheetProtection algorithmName="SHA-512" hashValue="N3xLMA2ZqJHhWik2KpagMoYk5s5+t3kPnNJB8Lan82XQz1LL3tzb4uZeKhxGmN8+ih5xmAfCP4aPhk5a8swbkA==" saltValue="UxQ7GQ4NDhJ7CGJ163DwjQ==" spinCount="100000"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C9CBD-0926-4BBD-ACCE-E7DEAC99E8C1}">
  <sheetPr codeName="Sheet5">
    <tabColor theme="8"/>
  </sheetPr>
  <dimension ref="A1:K25"/>
  <sheetViews>
    <sheetView topLeftCell="A2" workbookViewId="0">
      <selection activeCell="I31" sqref="I31"/>
    </sheetView>
  </sheetViews>
  <sheetFormatPr defaultRowHeight="15" x14ac:dyDescent="0.25"/>
  <cols>
    <col min="1" max="1" width="26" customWidth="1"/>
    <col min="2" max="2" width="16.85546875" customWidth="1"/>
  </cols>
  <sheetData>
    <row r="1" spans="1:5" x14ac:dyDescent="0.25">
      <c r="A1" s="15" t="s">
        <v>156</v>
      </c>
    </row>
    <row r="2" spans="1:5" x14ac:dyDescent="0.25">
      <c r="A2" s="16" t="s">
        <v>157</v>
      </c>
    </row>
    <row r="3" spans="1:5" x14ac:dyDescent="0.25">
      <c r="A3" s="16" t="s">
        <v>157</v>
      </c>
    </row>
    <row r="4" spans="1:5" x14ac:dyDescent="0.25">
      <c r="A4" s="16" t="s">
        <v>158</v>
      </c>
    </row>
    <row r="5" spans="1:5" x14ac:dyDescent="0.25">
      <c r="A5" s="16" t="s">
        <v>159</v>
      </c>
    </row>
    <row r="6" spans="1:5" x14ac:dyDescent="0.25">
      <c r="A6" s="16" t="s">
        <v>160</v>
      </c>
    </row>
    <row r="7" spans="1:5" x14ac:dyDescent="0.25">
      <c r="A7" s="16" t="s">
        <v>157</v>
      </c>
    </row>
    <row r="8" spans="1:5" ht="15.75" x14ac:dyDescent="0.25">
      <c r="A8" s="33" t="s">
        <v>161</v>
      </c>
      <c r="B8" s="34"/>
      <c r="C8" s="35" t="s">
        <v>157</v>
      </c>
      <c r="D8" s="35"/>
      <c r="E8" s="17" t="s">
        <v>157</v>
      </c>
    </row>
    <row r="9" spans="1:5" x14ac:dyDescent="0.25">
      <c r="A9" s="18" t="s">
        <v>157</v>
      </c>
      <c r="B9" s="36" t="s">
        <v>157</v>
      </c>
      <c r="C9" s="36"/>
      <c r="D9" s="37" t="s">
        <v>157</v>
      </c>
      <c r="E9" s="38"/>
    </row>
    <row r="10" spans="1:5" ht="15.75" x14ac:dyDescent="0.25">
      <c r="A10" s="30" t="s">
        <v>162</v>
      </c>
      <c r="B10" s="31"/>
      <c r="C10" s="32" t="s">
        <v>157</v>
      </c>
      <c r="D10" s="32"/>
      <c r="E10" s="19" t="s">
        <v>157</v>
      </c>
    </row>
    <row r="11" spans="1:5" x14ac:dyDescent="0.25">
      <c r="A11" s="16" t="s">
        <v>157</v>
      </c>
    </row>
    <row r="12" spans="1:5" x14ac:dyDescent="0.25">
      <c r="A12" s="16" t="s">
        <v>163</v>
      </c>
    </row>
    <row r="13" spans="1:5" x14ac:dyDescent="0.25">
      <c r="A13" s="16" t="s">
        <v>157</v>
      </c>
    </row>
    <row r="14" spans="1:5" ht="15.75" x14ac:dyDescent="0.25">
      <c r="A14" s="33" t="s">
        <v>164</v>
      </c>
      <c r="B14" s="34"/>
      <c r="C14" s="35" t="s">
        <v>157</v>
      </c>
      <c r="D14" s="35"/>
      <c r="E14" s="17" t="s">
        <v>157</v>
      </c>
    </row>
    <row r="15" spans="1:5" x14ac:dyDescent="0.25">
      <c r="A15" s="18" t="s">
        <v>157</v>
      </c>
      <c r="B15" s="36" t="s">
        <v>157</v>
      </c>
      <c r="C15" s="36"/>
      <c r="D15" s="37" t="s">
        <v>157</v>
      </c>
      <c r="E15" s="38"/>
    </row>
    <row r="16" spans="1:5" ht="15.75" x14ac:dyDescent="0.25">
      <c r="A16" s="39" t="s">
        <v>165</v>
      </c>
      <c r="B16" s="36"/>
      <c r="C16" s="16" t="s">
        <v>157</v>
      </c>
      <c r="E16" s="20" t="s">
        <v>157</v>
      </c>
    </row>
    <row r="17" spans="1:11" x14ac:dyDescent="0.25">
      <c r="A17" s="39"/>
      <c r="B17" s="36"/>
      <c r="C17" s="16" t="s">
        <v>157</v>
      </c>
      <c r="E17" s="21"/>
    </row>
    <row r="18" spans="1:11" x14ac:dyDescent="0.25">
      <c r="A18" s="18" t="s">
        <v>157</v>
      </c>
      <c r="B18" s="36" t="s">
        <v>157</v>
      </c>
      <c r="C18" s="36"/>
      <c r="D18" s="37" t="s">
        <v>157</v>
      </c>
      <c r="E18" s="38"/>
    </row>
    <row r="19" spans="1:11" ht="15.75" x14ac:dyDescent="0.25">
      <c r="A19" s="30" t="s">
        <v>166</v>
      </c>
      <c r="B19" s="31"/>
      <c r="C19" s="32" t="s">
        <v>157</v>
      </c>
      <c r="D19" s="32"/>
      <c r="E19" s="19" t="s">
        <v>157</v>
      </c>
    </row>
    <row r="20" spans="1:11" x14ac:dyDescent="0.25">
      <c r="A20" s="16" t="s">
        <v>157</v>
      </c>
    </row>
    <row r="21" spans="1:11" x14ac:dyDescent="0.25">
      <c r="A21" s="22" t="s">
        <v>167</v>
      </c>
      <c r="B21" s="23" t="s">
        <v>157</v>
      </c>
    </row>
    <row r="22" spans="1:11" x14ac:dyDescent="0.25">
      <c r="A22" s="16" t="s">
        <v>157</v>
      </c>
    </row>
    <row r="23" spans="1:11" ht="15.75" x14ac:dyDescent="0.25">
      <c r="J23" s="24" t="s">
        <v>168</v>
      </c>
      <c r="K23" s="16" t="s">
        <v>169</v>
      </c>
    </row>
    <row r="24" spans="1:11" x14ac:dyDescent="0.25">
      <c r="A24" s="16" t="s">
        <v>170</v>
      </c>
      <c r="H24" s="16" t="s">
        <v>171</v>
      </c>
    </row>
    <row r="25" spans="1:11" x14ac:dyDescent="0.25">
      <c r="A25" s="16" t="s">
        <v>157</v>
      </c>
    </row>
  </sheetData>
  <mergeCells count="15">
    <mergeCell ref="A8:B8"/>
    <mergeCell ref="C8:D8"/>
    <mergeCell ref="B9:C9"/>
    <mergeCell ref="D9:E9"/>
    <mergeCell ref="A10:B10"/>
    <mergeCell ref="C10:D10"/>
    <mergeCell ref="A19:B19"/>
    <mergeCell ref="C19:D19"/>
    <mergeCell ref="A14:B14"/>
    <mergeCell ref="C14:D14"/>
    <mergeCell ref="B15:C15"/>
    <mergeCell ref="D15:E15"/>
    <mergeCell ref="A16:B17"/>
    <mergeCell ref="B18:C18"/>
    <mergeCell ref="D18:E1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6597c7d-28bb-48e3-a1d9-391517e7d448">
      <Terms xmlns="http://schemas.microsoft.com/office/infopath/2007/PartnerControls"/>
    </lcf76f155ced4ddcb4097134ff3c332f>
    <TaxCatchAll xmlns="bf927432-8a6d-43b4-b191-d217a348624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35203108415D48BFF57AF0EFFF3D86" ma:contentTypeVersion="11" ma:contentTypeDescription="Create a new document." ma:contentTypeScope="" ma:versionID="617b25a8e62d0c2a3e324431710c44ee">
  <xsd:schema xmlns:xsd="http://www.w3.org/2001/XMLSchema" xmlns:xs="http://www.w3.org/2001/XMLSchema" xmlns:p="http://schemas.microsoft.com/office/2006/metadata/properties" xmlns:ns2="a6597c7d-28bb-48e3-a1d9-391517e7d448" xmlns:ns3="bf927432-8a6d-43b4-b191-d217a348624f" targetNamespace="http://schemas.microsoft.com/office/2006/metadata/properties" ma:root="true" ma:fieldsID="10326756f090aa1ba8f870c2b14c6dd7" ns2:_="" ns3:_="">
    <xsd:import namespace="a6597c7d-28bb-48e3-a1d9-391517e7d448"/>
    <xsd:import namespace="bf927432-8a6d-43b4-b191-d217a348624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597c7d-28bb-48e3-a1d9-391517e7d4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afa0d842-83ce-4fb3-90c8-8dfe9db11978"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927432-8a6d-43b4-b191-d217a348624f"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e6209e68-c9d2-4d1b-98d4-69adb945ece2}" ma:internalName="TaxCatchAll" ma:showField="CatchAllData" ma:web="d327b165-666d-492e-8293-128d031e648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A93486-8C36-4FC4-8241-B60890534ACA}">
  <ds:schemaRefs>
    <ds:schemaRef ds:uri="http://schemas.microsoft.com/office/2006/metadata/properties"/>
    <ds:schemaRef ds:uri="http://schemas.microsoft.com/office/infopath/2007/PartnerControls"/>
    <ds:schemaRef ds:uri="a6597c7d-28bb-48e3-a1d9-391517e7d448"/>
    <ds:schemaRef ds:uri="bf927432-8a6d-43b4-b191-d217a348624f"/>
  </ds:schemaRefs>
</ds:datastoreItem>
</file>

<file path=customXml/itemProps2.xml><?xml version="1.0" encoding="utf-8"?>
<ds:datastoreItem xmlns:ds="http://schemas.openxmlformats.org/officeDocument/2006/customXml" ds:itemID="{BE9A2083-7FCF-4BB8-87C2-D126F3355DDF}">
  <ds:schemaRefs>
    <ds:schemaRef ds:uri="http://schemas.microsoft.com/sharepoint/v3/contenttype/forms"/>
  </ds:schemaRefs>
</ds:datastoreItem>
</file>

<file path=customXml/itemProps3.xml><?xml version="1.0" encoding="utf-8"?>
<ds:datastoreItem xmlns:ds="http://schemas.openxmlformats.org/officeDocument/2006/customXml" ds:itemID="{6E66053C-5D85-44B5-AC73-4F9C085431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597c7d-28bb-48e3-a1d9-391517e7d448"/>
    <ds:schemaRef ds:uri="bf927432-8a6d-43b4-b191-d217a3486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Partner's office BOQ FOR TENDER</vt:lpstr>
      <vt:lpstr>Spec. 1</vt:lpstr>
      <vt:lpstr>Spec. 2</vt:lpstr>
      <vt:lpstr>Spec. 3</vt:lpstr>
      <vt:lpstr>BID SUBMISSION FORM</vt:lpstr>
      <vt:lpstr>'Partner''s office BOQ FOR TENDER'!Print_Area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Lindsay Moore</cp:lastModifiedBy>
  <cp:revision/>
  <dcterms:created xsi:type="dcterms:W3CDTF">2023-10-20T13:03:36Z</dcterms:created>
  <dcterms:modified xsi:type="dcterms:W3CDTF">2023-10-20T19:35:17Z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0x0101002435203108415D48BFF57AF0EFFF3D86</vt:lpwstr>
  </property>
  <property fmtid="{D5CDD505-2E9C-101B-9397-08002B2CF9AE}" pid="3" name="MediaServiceImageTags">
    <vt:lpwstr/>
  </property>
  <property fmtid="{D5CDD505-2E9C-101B-9397-08002B2CF9AE}" pid="4" name="Jet Reports Function Literals">
    <vt:lpwstr>,	;	,	{	}	[@[{0}]]	1033	1033</vt:lpwstr>
  </property>
</Properties>
</file>