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maltesercloud-my.sharepoint.com/personal/olgastella_opeli_malteser_org/Documents/Dokumente/AA/2026/Incinerator/New/"/>
    </mc:Choice>
  </mc:AlternateContent>
  <xr:revisionPtr revIDLastSave="324" documentId="8_{781678A4-736D-4BC1-95E4-7A90B010E210}" xr6:coauthVersionLast="47" xr6:coauthVersionMax="47" xr10:uidLastSave="{249F1244-EE32-47AF-B85C-B4065248410C}"/>
  <bookViews>
    <workbookView xWindow="-110" yWindow="-110" windowWidth="19420" windowHeight="11500" xr2:uid="{56338CA2-D718-4FE2-AAA9-18495950EB2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1" l="1"/>
  <c r="D47" i="1"/>
  <c r="D46" i="1"/>
  <c r="F46" i="1" s="1"/>
  <c r="D43" i="1"/>
  <c r="D40" i="1"/>
  <c r="F40" i="1" s="1"/>
  <c r="D39" i="1"/>
  <c r="D38" i="1"/>
  <c r="D37" i="1"/>
  <c r="D36" i="1"/>
  <c r="F36" i="1" s="1"/>
  <c r="D35" i="1"/>
  <c r="D34" i="1"/>
  <c r="D33" i="1"/>
  <c r="D30" i="1"/>
  <c r="F30" i="1" s="1"/>
  <c r="D29" i="1"/>
  <c r="D28" i="1"/>
  <c r="D27" i="1"/>
  <c r="F27" i="1" s="1"/>
  <c r="D26" i="1"/>
  <c r="D25" i="1"/>
  <c r="D24" i="1"/>
  <c r="F24" i="1" s="1"/>
  <c r="D18" i="1"/>
  <c r="D15" i="1"/>
  <c r="D14" i="1"/>
  <c r="D13" i="1"/>
  <c r="D12" i="1"/>
  <c r="D11" i="1"/>
  <c r="D10" i="1"/>
  <c r="B67" i="1"/>
  <c r="B65" i="1"/>
  <c r="B64" i="1"/>
  <c r="B63" i="1"/>
  <c r="B62" i="1"/>
  <c r="A61" i="1"/>
  <c r="A56" i="1"/>
  <c r="B60" i="1"/>
  <c r="B59" i="1"/>
  <c r="B58" i="1"/>
  <c r="B57" i="1"/>
  <c r="F47" i="1"/>
  <c r="F43" i="1"/>
  <c r="C44" i="1" s="1"/>
  <c r="C64" i="1" s="1"/>
  <c r="F39" i="1"/>
  <c r="F38" i="1"/>
  <c r="F37" i="1"/>
  <c r="F35" i="1"/>
  <c r="F34" i="1"/>
  <c r="F33" i="1"/>
  <c r="F29" i="1"/>
  <c r="F28" i="1"/>
  <c r="F26" i="1"/>
  <c r="F25" i="1"/>
  <c r="C48" i="1" l="1"/>
  <c r="C65" i="1" s="1"/>
  <c r="C31" i="1"/>
  <c r="C62" i="1" s="1"/>
  <c r="C41" i="1"/>
  <c r="C63" i="1" s="1"/>
  <c r="C49" i="1" l="1"/>
  <c r="C66" i="1" s="1"/>
  <c r="F12" i="1"/>
  <c r="F18" i="1" l="1"/>
  <c r="C19" i="1" s="1"/>
  <c r="C59" i="1" s="1"/>
  <c r="F15" i="1"/>
  <c r="F14" i="1"/>
  <c r="F13" i="1"/>
  <c r="F11" i="1"/>
  <c r="F10" i="1"/>
  <c r="F9" i="1"/>
  <c r="F6" i="1"/>
  <c r="F7" i="1" s="1"/>
  <c r="C57" i="1" s="1"/>
  <c r="C16" i="1" l="1"/>
  <c r="C58" i="1" s="1"/>
  <c r="C20" i="1" l="1"/>
  <c r="C51" i="1" s="1"/>
  <c r="C67" i="1" s="1"/>
  <c r="C60" i="1" l="1"/>
</calcChain>
</file>

<file path=xl/sharedStrings.xml><?xml version="1.0" encoding="utf-8"?>
<sst xmlns="http://schemas.openxmlformats.org/spreadsheetml/2006/main" count="84" uniqueCount="60">
  <si>
    <t>Unit</t>
  </si>
  <si>
    <t>S/No.</t>
  </si>
  <si>
    <t xml:space="preserve">Description </t>
  </si>
  <si>
    <t>Quantity</t>
  </si>
  <si>
    <t>Unit (USD)</t>
  </si>
  <si>
    <t>Total (USD)</t>
  </si>
  <si>
    <t>LS</t>
  </si>
  <si>
    <t>Sub-Total 1</t>
  </si>
  <si>
    <t>cu.m</t>
  </si>
  <si>
    <t>Sub-Total 3</t>
  </si>
  <si>
    <t>Sub-Total 4</t>
  </si>
  <si>
    <t>Grand Total</t>
  </si>
  <si>
    <t>Site clearance, strip top vegetable soil 150mm off tree roots, and other under ground stumps or stone, includes necessary treatment with approved anti termite protections</t>
  </si>
  <si>
    <t>Visibility</t>
  </si>
  <si>
    <t>Sub structure</t>
  </si>
  <si>
    <t>Production and installation of metallic signpost with logos and texts on both sides (1x1)m as per MI artwork. Sign post is to be fixed in plain concrete (1:2:4) foundation (W: 0.3 X L: 0.3 X H: 0.3 m).</t>
  </si>
  <si>
    <t>Excavation for pit(1.4*1.4m) adv. depth 1.8m  and cart away any surplus excavated material to deposit away from site</t>
  </si>
  <si>
    <t>Kg</t>
  </si>
  <si>
    <t xml:space="preserve">Use high tension steel bar 2/20Y12@150mmC/C for side wall and top slap 30Y12@100C/C including cutting bending ,binding and all neceesary requirements. </t>
  </si>
  <si>
    <t xml:space="preserve">Cast top reinforced concrete M20  @700mm thick ensuring a provision for manholes at 300x400mm </t>
  </si>
  <si>
    <t xml:space="preserve">General obligation </t>
  </si>
  <si>
    <t>m</t>
  </si>
  <si>
    <t>Super structure</t>
  </si>
  <si>
    <t>No</t>
  </si>
  <si>
    <t>TRAINING</t>
  </si>
  <si>
    <t>Fencing</t>
  </si>
  <si>
    <t>Supply, fabricate and install a chain link fence gauge 10, tighted with barbed wire at the top supported with angle bar of 50X50X2mm@2m-c/c casted with concrete and using SHS 40x40x2mm for the door frame and shutter 30x30x3mm at 15cm cross-section. Provide a Tricycle  padlock, size 63. Paint angle bars in blue weather guard paint.</t>
  </si>
  <si>
    <t>sq.m</t>
  </si>
  <si>
    <r>
      <rPr>
        <b/>
        <i/>
        <sz val="12"/>
        <rFont val="Aptos Narrow"/>
        <family val="2"/>
        <scheme val="minor"/>
      </rPr>
      <t>Concrete</t>
    </r>
    <r>
      <rPr>
        <sz val="12"/>
        <rFont val="Aptos Narrow"/>
        <family val="2"/>
        <scheme val="minor"/>
      </rPr>
      <t xml:space="preserve">                                                                                                                                                                               Cast 100mm thick for the base and 200mm adv. height 800mm for sides of M20 reinforced concrete as showed on the drawing </t>
    </r>
  </si>
  <si>
    <r>
      <rPr>
        <b/>
        <i/>
        <sz val="12"/>
        <rFont val="Aptos Narrow"/>
        <family val="2"/>
        <scheme val="minor"/>
      </rPr>
      <t xml:space="preserve">Vent Pipe   </t>
    </r>
    <r>
      <rPr>
        <sz val="12"/>
        <rFont val="Aptos Narrow"/>
        <family val="2"/>
        <scheme val="minor"/>
      </rPr>
      <t xml:space="preserve">                                                                                                                                                                           Provide and install a vent pipe, mild steel CHS 100mm diameter, 3mm thickness installed 2m above top slab. Fabricate a metallic rain cover</t>
    </r>
  </si>
  <si>
    <t>After the removal of the topsoil excavate 300x300mm strip foundations as shown on the designed plan</t>
  </si>
  <si>
    <t xml:space="preserve">Use high tension steel reinforcement bar 24Y12@150C/C  for the basement including fixing, cutting and binding </t>
  </si>
  <si>
    <t xml:space="preserve">Use high tension steel reinforcement bar 24Y12@150mmC/C  for the basement including fixing, cutting and binding for front view and top slab </t>
  </si>
  <si>
    <t xml:space="preserve">Use high tension steel reinforcement bar 20Y25@50mmC/C  for the basement including fixing, cutting and binding for grating comprising   </t>
  </si>
  <si>
    <t>A. Placenta Pit</t>
  </si>
  <si>
    <t>Total A</t>
  </si>
  <si>
    <t xml:space="preserve">Mobilization and demobilization of equipment, materials and personnel from the project site and ensure the site is cleaned before the handing over of the completions </t>
  </si>
  <si>
    <r>
      <rPr>
        <b/>
        <i/>
        <sz val="12"/>
        <rFont val="Aptos Narrow"/>
        <family val="2"/>
        <scheme val="minor"/>
      </rPr>
      <t xml:space="preserve">Cover    </t>
    </r>
    <r>
      <rPr>
        <sz val="12"/>
        <rFont val="Aptos Narrow"/>
        <family val="2"/>
        <scheme val="minor"/>
      </rPr>
      <t xml:space="preserve">                                                                                                                                                                                  Provide, install including facbrications and painting  a lockable manhole cover with a  metallic cover sheet of  3mm thickness, supported with angle bar of 40X40X4mm casted in concrete incuding hinges and proper locking system to avoid rainwater from entering the pit with a padlock Tri-cycle 63 </t>
    </r>
  </si>
  <si>
    <t>B. Incinerator</t>
  </si>
  <si>
    <t>sites</t>
  </si>
  <si>
    <t>pcs</t>
  </si>
  <si>
    <t>Sub-Total 2</t>
  </si>
  <si>
    <t>Total B</t>
  </si>
  <si>
    <r>
      <rPr>
        <b/>
        <i/>
        <sz val="12"/>
        <rFont val="Aptos Narrow"/>
        <family val="2"/>
        <scheme val="minor"/>
      </rPr>
      <t xml:space="preserve">Plinth walls </t>
    </r>
    <r>
      <rPr>
        <sz val="12"/>
        <rFont val="Aptos Narrow"/>
        <family val="2"/>
        <scheme val="minor"/>
      </rPr>
      <t xml:space="preserve">                                                                                                                                                                        Plinth walling in english bond (300mm) from Fire approved clay brick to resist  laterial pressure from compacted  materials. Ditto but up to 300mm deep to incorporate the instantaneous depth for plith wall</t>
    </r>
  </si>
  <si>
    <r>
      <rPr>
        <b/>
        <i/>
        <sz val="12"/>
        <rFont val="Aptos Narrow"/>
        <family val="2"/>
        <scheme val="minor"/>
      </rPr>
      <t>Backfill and apply compaction</t>
    </r>
    <r>
      <rPr>
        <sz val="12"/>
        <rFont val="Aptos Narrow"/>
        <family val="2"/>
        <scheme val="minor"/>
      </rPr>
      <t xml:space="preserve">                                                                                                                                                              supply and unformely spread  an approved Marrum at 150mm thick  well  compacted to receive concrete oversite</t>
    </r>
  </si>
  <si>
    <r>
      <rPr>
        <b/>
        <i/>
        <sz val="12"/>
        <rFont val="Aptos Narrow"/>
        <family val="2"/>
        <scheme val="minor"/>
      </rPr>
      <t>Concrete</t>
    </r>
    <r>
      <rPr>
        <sz val="12"/>
        <rFont val="Aptos Narrow"/>
        <family val="2"/>
        <scheme val="minor"/>
      </rPr>
      <t xml:space="preserve">                                                                                                                                                                                          Cast 150mm thick RC grade 25/20mm aggregates base  slab in (1:2:4)  including formwork and all the required accessories . Ditto but to  suspended slabs</t>
    </r>
  </si>
  <si>
    <r>
      <rPr>
        <b/>
        <i/>
        <sz val="12"/>
        <rFont val="Aptos Narrow"/>
        <family val="2"/>
        <scheme val="minor"/>
      </rPr>
      <t>Damp Proof Course</t>
    </r>
    <r>
      <rPr>
        <sz val="12"/>
        <rFont val="Aptos Narrow"/>
        <family val="2"/>
        <scheme val="minor"/>
      </rPr>
      <t xml:space="preserve">                                                                                                                                                    Provide for DPC on Apc with necessary overlaps round the perimeter of composite walls</t>
    </r>
  </si>
  <si>
    <r>
      <rPr>
        <b/>
        <i/>
        <sz val="12"/>
        <rFont val="Aptos Narrow"/>
        <family val="2"/>
        <scheme val="minor"/>
      </rPr>
      <t>Walling</t>
    </r>
    <r>
      <rPr>
        <sz val="12"/>
        <rFont val="Aptos Narrow"/>
        <family val="2"/>
        <scheme val="minor"/>
      </rPr>
      <t xml:space="preserve">                                                                                                                                                                                  Using refractory brick build  a wall of 300mm thick in english made from approved fire or clay brick 1:2.5 mix to details. Ditto but to Cavity wall for waste flue in 150mm thick both faces</t>
    </r>
  </si>
  <si>
    <r>
      <rPr>
        <b/>
        <i/>
        <sz val="12"/>
        <rFont val="Aptos Narrow"/>
        <family val="2"/>
        <scheme val="minor"/>
      </rPr>
      <t xml:space="preserve">Wall finishes </t>
    </r>
    <r>
      <rPr>
        <sz val="12"/>
        <rFont val="Aptos Narrow"/>
        <family val="2"/>
        <scheme val="minor"/>
      </rPr>
      <t xml:space="preserve">                                                                                                                                                                           On neatly laid brick, provide smooth pointing finshes with grout to produce good architectural appearance</t>
    </r>
  </si>
  <si>
    <r>
      <rPr>
        <b/>
        <i/>
        <sz val="12"/>
        <rFont val="Aptos Narrow"/>
        <family val="2"/>
        <scheme val="minor"/>
      </rPr>
      <t xml:space="preserve">Reinforced Concerte for, grating, front view and  the top cover </t>
    </r>
    <r>
      <rPr>
        <sz val="12"/>
        <rFont val="Aptos Narrow"/>
        <family val="2"/>
        <scheme val="minor"/>
      </rPr>
      <t xml:space="preserve">                                                                                                                                                                       Provide reinforced concrete cover (680mm x 680mm) well finished with cement screed to satisfaction. Ensure it rest on projected corner brick work stand about 200mm high, see drawing attached</t>
    </r>
  </si>
  <si>
    <r>
      <rPr>
        <b/>
        <i/>
        <sz val="12"/>
        <rFont val="Aptos Narrow"/>
        <family val="2"/>
        <scheme val="minor"/>
      </rPr>
      <t>Ash tray</t>
    </r>
    <r>
      <rPr>
        <sz val="12"/>
        <rFont val="Aptos Narrow"/>
        <family val="2"/>
        <scheme val="minor"/>
      </rPr>
      <t xml:space="preserve">                                                                                                                                                                            Provide for ash tray hole as guided by the drawing 40mm x 40mm in size. Ensure to enclosed with lockable weep</t>
    </r>
  </si>
  <si>
    <r>
      <rPr>
        <b/>
        <i/>
        <sz val="12"/>
        <rFont val="Aptos Narrow"/>
        <family val="2"/>
        <scheme val="minor"/>
      </rPr>
      <t>Loading door</t>
    </r>
    <r>
      <rPr>
        <sz val="12"/>
        <rFont val="Aptos Narrow"/>
        <family val="2"/>
        <scheme val="minor"/>
      </rPr>
      <t xml:space="preserve">                                                                                                                                                                Loading door made of metallic angle bars 50 x 50 x 5mm with plate of 4mm steel welded on top and lockable. Ensure to incorporate for Y16 diameter placed at 50mm C/C as grating embedded in reinforced concrete to filter the burnt waste loaded </t>
    </r>
  </si>
  <si>
    <t xml:space="preserve">Supply and spread 150mm thick coarse aggregate 3/4 size within the fence of the incinerator and surrounding the placenta pits   </t>
  </si>
  <si>
    <r>
      <rPr>
        <b/>
        <i/>
        <sz val="12"/>
        <color theme="1"/>
        <rFont val="Aptos Narrow"/>
        <family val="2"/>
        <scheme val="minor"/>
      </rPr>
      <t>Roof</t>
    </r>
    <r>
      <rPr>
        <sz val="12"/>
        <color theme="1"/>
        <rFont val="Aptos Narrow"/>
        <family val="2"/>
        <scheme val="minor"/>
      </rPr>
      <t xml:space="preserve">                                                                                                                                                                                    Construct shelter of (6Sq.m) of  single plane roof using 28G corrugated iron sheet, 225mm x 25mm metallic facier board, 40x30x3mm purlins and rafters supported with a metalic CHS 4/ 100x 4mm at the hieght of 2.5 and 10% inclination  including cutting, fabrications and painting. </t>
    </r>
  </si>
  <si>
    <t>S/NO</t>
  </si>
  <si>
    <t>ITEM</t>
  </si>
  <si>
    <t>AMOUNT (USD)</t>
  </si>
  <si>
    <t>Conducting a 1-day training for the refugee team in the operation and maintenance of the incinerator.</t>
  </si>
  <si>
    <t>blocks</t>
  </si>
  <si>
    <t>BOQ for Construction of Solid Waste Management Facilities at Health Facilities in Juba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</si>
</sst>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3"/>
      <color theme="1"/>
      <name val="Aptos Narrow"/>
      <family val="2"/>
      <scheme val="minor"/>
    </font>
    <font>
      <sz val="13"/>
      <color theme="1"/>
      <name val="Aptos Narrow"/>
      <family val="2"/>
      <scheme val="minor"/>
    </font>
    <font>
      <b/>
      <sz val="11"/>
      <color theme="1"/>
      <name val="Aptos Narrow"/>
      <family val="2"/>
      <scheme val="minor"/>
    </font>
    <font>
      <sz val="12"/>
      <color theme="1"/>
      <name val="Aptos Narrow"/>
      <family val="2"/>
      <scheme val="minor"/>
    </font>
    <font>
      <sz val="12"/>
      <name val="Aptos Narrow"/>
      <family val="2"/>
      <scheme val="minor"/>
    </font>
    <font>
      <b/>
      <i/>
      <sz val="12"/>
      <name val="Aptos Narrow"/>
      <family val="2"/>
      <scheme val="minor"/>
    </font>
    <font>
      <b/>
      <sz val="13"/>
      <name val="Aptos Narrow"/>
      <family val="2"/>
      <scheme val="minor"/>
    </font>
    <font>
      <b/>
      <i/>
      <sz val="12"/>
      <color theme="1"/>
      <name val="Aptos Narrow"/>
      <family val="2"/>
      <scheme val="minor"/>
    </font>
    <font>
      <sz val="11"/>
      <color theme="0"/>
      <name val="Aptos Narrow"/>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7">
    <xf numFmtId="0" fontId="0" fillId="0" borderId="0" xfId="0"/>
    <xf numFmtId="0" fontId="0" fillId="0" borderId="0" xfId="0" applyAlignment="1">
      <alignment horizontal="left" vertical="top"/>
    </xf>
    <xf numFmtId="2" fontId="1" fillId="0" borderId="1" xfId="0" applyNumberFormat="1" applyFont="1" applyBorder="1" applyAlignment="1">
      <alignment vertical="center"/>
    </xf>
    <xf numFmtId="0" fontId="2" fillId="0" borderId="1" xfId="0" applyFont="1" applyBorder="1" applyAlignment="1">
      <alignment horizontal="center" vertical="center"/>
    </xf>
    <xf numFmtId="2" fontId="1" fillId="0" borderId="1" xfId="0" applyNumberFormat="1" applyFont="1" applyBorder="1" applyAlignment="1">
      <alignment horizontal="center"/>
    </xf>
    <xf numFmtId="2" fontId="1" fillId="0" borderId="1" xfId="0" applyNumberFormat="1" applyFont="1" applyBorder="1" applyAlignment="1">
      <alignment horizontal="center" vertical="center" wrapText="1"/>
    </xf>
    <xf numFmtId="0" fontId="2" fillId="0" borderId="1" xfId="0" applyFont="1" applyBorder="1" applyAlignment="1">
      <alignment horizontal="center" vertical="top"/>
    </xf>
    <xf numFmtId="0" fontId="1" fillId="0" borderId="1" xfId="0" applyFont="1" applyBorder="1" applyAlignment="1">
      <alignment horizontal="right" vertical="top"/>
    </xf>
    <xf numFmtId="0" fontId="4" fillId="0" borderId="1" xfId="0" applyFont="1" applyBorder="1" applyAlignment="1">
      <alignment vertical="center" wrapText="1"/>
    </xf>
    <xf numFmtId="0" fontId="4" fillId="0" borderId="1" xfId="0" applyFont="1" applyBorder="1" applyAlignment="1">
      <alignment wrapText="1"/>
    </xf>
    <xf numFmtId="0" fontId="5" fillId="0" borderId="1" xfId="0" applyFont="1" applyBorder="1" applyAlignment="1">
      <alignment horizontal="left" vertical="top" wrapText="1"/>
    </xf>
    <xf numFmtId="0" fontId="1" fillId="0" borderId="0" xfId="0" applyFont="1" applyAlignment="1">
      <alignment horizontal="center" vertical="center" wrapText="1"/>
    </xf>
    <xf numFmtId="0" fontId="2" fillId="0" borderId="0" xfId="0" applyFont="1" applyAlignment="1">
      <alignment horizontal="center" vertical="top"/>
    </xf>
    <xf numFmtId="0" fontId="1" fillId="0" borderId="0" xfId="0" applyFont="1" applyAlignment="1">
      <alignment horizontal="right" vertical="top"/>
    </xf>
    <xf numFmtId="1" fontId="1" fillId="0" borderId="0" xfId="0" applyNumberFormat="1" applyFont="1" applyAlignment="1">
      <alignment horizontal="right" vertical="top"/>
    </xf>
    <xf numFmtId="2" fontId="3" fillId="0" borderId="1" xfId="0" applyNumberFormat="1" applyFont="1" applyBorder="1" applyAlignment="1">
      <alignment horizontal="center"/>
    </xf>
    <xf numFmtId="0" fontId="4" fillId="0" borderId="1" xfId="0" applyFont="1" applyBorder="1" applyAlignment="1">
      <alignment horizontal="center" vertical="center"/>
    </xf>
    <xf numFmtId="0" fontId="4" fillId="0" borderId="0" xfId="0" applyFont="1"/>
    <xf numFmtId="2" fontId="4" fillId="0" borderId="1" xfId="0" applyNumberFormat="1" applyFont="1" applyBorder="1" applyAlignment="1">
      <alignment horizontal="left" vertical="center" indent="2"/>
    </xf>
    <xf numFmtId="0" fontId="4" fillId="0" borderId="0" xfId="0" applyFont="1" applyAlignment="1">
      <alignment horizontal="left" vertical="top"/>
    </xf>
    <xf numFmtId="2" fontId="4" fillId="0" borderId="1" xfId="0" applyNumberFormat="1" applyFont="1" applyBorder="1" applyAlignment="1">
      <alignment horizontal="center" vertical="center"/>
    </xf>
    <xf numFmtId="0" fontId="4" fillId="0" borderId="1" xfId="0" applyFont="1" applyBorder="1" applyAlignment="1">
      <alignmen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1" fontId="4" fillId="0" borderId="1" xfId="0" applyNumberFormat="1" applyFont="1" applyBorder="1" applyAlignment="1">
      <alignment vertical="center"/>
    </xf>
    <xf numFmtId="2" fontId="1" fillId="0" borderId="1" xfId="0" applyNumberFormat="1" applyFont="1" applyBorder="1" applyAlignment="1">
      <alignment horizontal="center" vertical="center"/>
    </xf>
    <xf numFmtId="0" fontId="2" fillId="0" borderId="0" xfId="0" applyFont="1"/>
    <xf numFmtId="0" fontId="2" fillId="0" borderId="0" xfId="0" applyFont="1" applyAlignment="1">
      <alignment horizontal="left" vertical="top"/>
    </xf>
    <xf numFmtId="2" fontId="1" fillId="0" borderId="1" xfId="0" applyNumberFormat="1" applyFont="1" applyBorder="1" applyAlignment="1">
      <alignment horizontal="center" vertical="top"/>
    </xf>
    <xf numFmtId="0" fontId="1" fillId="0" borderId="0" xfId="0" applyFont="1"/>
    <xf numFmtId="0" fontId="1" fillId="2" borderId="1" xfId="0" applyFont="1" applyFill="1" applyBorder="1"/>
    <xf numFmtId="0" fontId="1" fillId="2" borderId="1" xfId="0" applyFont="1" applyFill="1" applyBorder="1" applyAlignment="1">
      <alignment horizontal="center"/>
    </xf>
    <xf numFmtId="2" fontId="1" fillId="0" borderId="1" xfId="0" applyNumberFormat="1" applyFont="1" applyBorder="1"/>
    <xf numFmtId="0" fontId="1" fillId="0" borderId="1" xfId="0" applyFont="1" applyBorder="1" applyAlignment="1">
      <alignment horizontal="center"/>
    </xf>
    <xf numFmtId="0" fontId="1" fillId="0" borderId="1" xfId="0" applyFont="1" applyBorder="1"/>
    <xf numFmtId="0" fontId="1" fillId="4" borderId="1" xfId="0" applyFont="1" applyFill="1" applyBorder="1"/>
    <xf numFmtId="0" fontId="1" fillId="4" borderId="1" xfId="0" applyFont="1" applyFill="1" applyBorder="1" applyAlignment="1">
      <alignment horizontal="center"/>
    </xf>
    <xf numFmtId="0" fontId="1" fillId="3" borderId="1" xfId="0" applyFont="1" applyFill="1" applyBorder="1" applyAlignment="1">
      <alignment horizontal="center" vertical="center"/>
    </xf>
    <xf numFmtId="0" fontId="1" fillId="3" borderId="1" xfId="0" applyFont="1" applyFill="1" applyBorder="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2" fontId="2" fillId="3" borderId="1" xfId="0" applyNumberFormat="1" applyFont="1" applyFill="1" applyBorder="1" applyAlignment="1">
      <alignment horizontal="left" vertical="center" indent="2"/>
    </xf>
    <xf numFmtId="0" fontId="1" fillId="3" borderId="1" xfId="0" applyFont="1" applyFill="1" applyBorder="1" applyAlignment="1">
      <alignment horizontal="right" vertical="center" wrapText="1"/>
    </xf>
    <xf numFmtId="0" fontId="2" fillId="3" borderId="1" xfId="0" applyFont="1" applyFill="1" applyBorder="1" applyAlignment="1">
      <alignment horizontal="center" vertical="top"/>
    </xf>
    <xf numFmtId="0" fontId="1" fillId="3" borderId="1" xfId="0" applyFont="1" applyFill="1" applyBorder="1" applyAlignment="1">
      <alignment horizontal="right" vertical="top"/>
    </xf>
    <xf numFmtId="0" fontId="2" fillId="3" borderId="1" xfId="0" applyFont="1" applyFill="1" applyBorder="1" applyAlignment="1">
      <alignment horizontal="center" vertical="center"/>
    </xf>
    <xf numFmtId="0" fontId="7" fillId="3" borderId="1" xfId="0" applyFont="1" applyFill="1" applyBorder="1" applyAlignment="1">
      <alignment horizontal="right" vertical="top" wrapText="1"/>
    </xf>
    <xf numFmtId="0" fontId="1" fillId="0" borderId="1" xfId="0" applyFont="1" applyBorder="1" applyAlignment="1">
      <alignment horizontal="right"/>
    </xf>
    <xf numFmtId="1" fontId="1" fillId="0" borderId="1" xfId="0" applyNumberFormat="1" applyFont="1" applyBorder="1" applyAlignment="1">
      <alignment horizontal="right"/>
    </xf>
    <xf numFmtId="1" fontId="1" fillId="4" borderId="1" xfId="0" applyNumberFormat="1" applyFont="1" applyFill="1" applyBorder="1" applyAlignment="1">
      <alignment horizontal="right"/>
    </xf>
    <xf numFmtId="0" fontId="1" fillId="4" borderId="1" xfId="0" applyFont="1" applyFill="1" applyBorder="1" applyAlignment="1">
      <alignment horizontal="right"/>
    </xf>
    <xf numFmtId="0" fontId="1" fillId="5" borderId="5" xfId="0" applyFont="1" applyFill="1" applyBorder="1" applyAlignment="1">
      <alignment horizontal="center" vertical="center"/>
    </xf>
    <xf numFmtId="0" fontId="1" fillId="5" borderId="5" xfId="0" applyFont="1" applyFill="1" applyBorder="1" applyAlignment="1">
      <alignment horizontal="center" vertical="top"/>
    </xf>
    <xf numFmtId="0" fontId="1" fillId="5" borderId="1" xfId="0" applyFont="1" applyFill="1" applyBorder="1" applyAlignment="1">
      <alignment horizontal="left"/>
    </xf>
    <xf numFmtId="0" fontId="1" fillId="2" borderId="1" xfId="0" applyFont="1" applyFill="1" applyBorder="1" applyAlignment="1">
      <alignment horizontal="center"/>
    </xf>
    <xf numFmtId="0" fontId="1" fillId="3" borderId="1" xfId="0" applyFont="1" applyFill="1" applyBorder="1" applyAlignment="1">
      <alignment horizontal="right" vertical="center"/>
    </xf>
    <xf numFmtId="0" fontId="1" fillId="0" borderId="0" xfId="0" applyFont="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right" vertical="top"/>
    </xf>
    <xf numFmtId="1" fontId="1" fillId="0" borderId="1" xfId="0" applyNumberFormat="1" applyFont="1" applyBorder="1" applyAlignment="1">
      <alignment horizontal="right" vertical="top"/>
    </xf>
    <xf numFmtId="0" fontId="1" fillId="0" borderId="1" xfId="0" applyFont="1" applyBorder="1" applyAlignment="1">
      <alignment horizontal="right" vertical="top"/>
    </xf>
    <xf numFmtId="0" fontId="1" fillId="0" borderId="1" xfId="0" applyFont="1" applyBorder="1" applyAlignment="1">
      <alignment horizontal="left" vertical="center" wrapText="1"/>
    </xf>
    <xf numFmtId="0" fontId="1" fillId="0" borderId="1" xfId="0" applyFont="1" applyBorder="1" applyAlignment="1">
      <alignment horizontal="left" vertical="top"/>
    </xf>
    <xf numFmtId="1" fontId="1" fillId="0" borderId="2" xfId="0" applyNumberFormat="1" applyFont="1" applyBorder="1" applyAlignment="1">
      <alignment horizontal="right" vertical="top"/>
    </xf>
    <xf numFmtId="0" fontId="1" fillId="0" borderId="3" xfId="0" applyFont="1" applyBorder="1" applyAlignment="1">
      <alignment horizontal="right" vertical="top"/>
    </xf>
    <xf numFmtId="0" fontId="1" fillId="0" borderId="4" xfId="0" applyFont="1" applyBorder="1" applyAlignment="1">
      <alignment horizontal="right" vertical="top"/>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 fillId="3" borderId="2" xfId="0" applyFont="1" applyFill="1" applyBorder="1" applyAlignment="1">
      <alignment horizontal="right" vertical="top" wrapText="1"/>
    </xf>
    <xf numFmtId="0" fontId="1" fillId="3" borderId="4" xfId="0" applyFont="1" applyFill="1" applyBorder="1" applyAlignment="1">
      <alignment horizontal="right" vertical="top" wrapText="1"/>
    </xf>
    <xf numFmtId="0" fontId="1" fillId="0" borderId="2" xfId="0" applyFont="1" applyBorder="1" applyAlignment="1">
      <alignment horizontal="right" vertical="top"/>
    </xf>
    <xf numFmtId="0" fontId="2" fillId="0" borderId="2" xfId="0" applyFont="1" applyBorder="1" applyAlignment="1">
      <alignment horizontal="right" vertical="top"/>
    </xf>
    <xf numFmtId="0" fontId="2" fillId="0" borderId="4" xfId="0" applyFont="1" applyBorder="1" applyAlignment="1">
      <alignment horizontal="right" vertical="top"/>
    </xf>
    <xf numFmtId="1" fontId="1" fillId="3" borderId="2" xfId="0" applyNumberFormat="1" applyFont="1" applyFill="1" applyBorder="1" applyAlignment="1">
      <alignment horizontal="right" vertical="center"/>
    </xf>
    <xf numFmtId="1" fontId="1" fillId="3" borderId="3" xfId="0" applyNumberFormat="1" applyFont="1" applyFill="1" applyBorder="1" applyAlignment="1">
      <alignment horizontal="right" vertical="center"/>
    </xf>
    <xf numFmtId="1" fontId="1" fillId="3" borderId="4" xfId="0" applyNumberFormat="1" applyFont="1" applyFill="1" applyBorder="1" applyAlignment="1">
      <alignment horizontal="right" vertical="center"/>
    </xf>
    <xf numFmtId="1" fontId="1" fillId="0" borderId="3" xfId="0" applyNumberFormat="1" applyFont="1" applyBorder="1" applyAlignment="1">
      <alignment horizontal="right" vertical="top"/>
    </xf>
    <xf numFmtId="1" fontId="1" fillId="0" borderId="4" xfId="0" applyNumberFormat="1" applyFont="1" applyBorder="1" applyAlignment="1">
      <alignment horizontal="right" vertical="top"/>
    </xf>
    <xf numFmtId="0" fontId="9" fillId="6" borderId="1" xfId="0" applyFont="1" applyFill="1" applyBorder="1"/>
    <xf numFmtId="0" fontId="1" fillId="6"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E6448-0C69-4A2C-80A2-03216B71C682}">
  <dimension ref="A1:F67"/>
  <sheetViews>
    <sheetView tabSelected="1" view="pageLayout" topLeftCell="A44" zoomScale="85" zoomScaleNormal="100" zoomScalePageLayoutView="85" workbookViewId="0">
      <selection activeCell="A51" sqref="A51:B51"/>
    </sheetView>
  </sheetViews>
  <sheetFormatPr defaultRowHeight="14.5" x14ac:dyDescent="0.35"/>
  <cols>
    <col min="1" max="1" width="7.08984375" bestFit="1" customWidth="1"/>
    <col min="2" max="2" width="86.90625" customWidth="1"/>
    <col min="4" max="4" width="10.08984375" customWidth="1"/>
    <col min="5" max="5" width="11.81640625" customWidth="1"/>
    <col min="6" max="6" width="12.81640625" customWidth="1"/>
  </cols>
  <sheetData>
    <row r="1" spans="1:6" ht="17" x14ac:dyDescent="0.35">
      <c r="A1" s="56" t="s">
        <v>59</v>
      </c>
      <c r="B1" s="56"/>
      <c r="C1" s="56"/>
      <c r="D1" s="56"/>
      <c r="E1" s="56"/>
      <c r="F1" s="56"/>
    </row>
    <row r="2" spans="1:6" ht="17" x14ac:dyDescent="0.35">
      <c r="A2" s="11"/>
      <c r="B2" s="11"/>
      <c r="C2" s="11"/>
      <c r="D2" s="11"/>
      <c r="E2" s="11"/>
      <c r="F2" s="11"/>
    </row>
    <row r="3" spans="1:6" ht="20.5" customHeight="1" x14ac:dyDescent="0.35">
      <c r="A3" s="51" t="s">
        <v>34</v>
      </c>
      <c r="B3" s="51"/>
      <c r="C3" s="51"/>
      <c r="D3" s="51"/>
      <c r="E3" s="51"/>
      <c r="F3" s="51"/>
    </row>
    <row r="4" spans="1:6" ht="17" x14ac:dyDescent="0.35">
      <c r="A4" s="39" t="s">
        <v>1</v>
      </c>
      <c r="B4" s="40" t="s">
        <v>2</v>
      </c>
      <c r="C4" s="39" t="s">
        <v>0</v>
      </c>
      <c r="D4" s="39" t="s">
        <v>3</v>
      </c>
      <c r="E4" s="39" t="s">
        <v>4</v>
      </c>
      <c r="F4" s="39" t="s">
        <v>5</v>
      </c>
    </row>
    <row r="5" spans="1:6" ht="17" x14ac:dyDescent="0.35">
      <c r="A5" s="2">
        <v>1</v>
      </c>
      <c r="B5" s="66" t="s">
        <v>20</v>
      </c>
      <c r="C5" s="67"/>
      <c r="D5" s="67"/>
      <c r="E5" s="67"/>
      <c r="F5" s="68"/>
    </row>
    <row r="6" spans="1:6" ht="32" x14ac:dyDescent="0.35">
      <c r="A6" s="3">
        <v>1.01</v>
      </c>
      <c r="B6" s="8" t="s">
        <v>36</v>
      </c>
      <c r="C6" s="3" t="s">
        <v>6</v>
      </c>
      <c r="D6" s="3">
        <v>1</v>
      </c>
      <c r="E6" s="3"/>
      <c r="F6" s="3">
        <f>D6*E6</f>
        <v>0</v>
      </c>
    </row>
    <row r="7" spans="1:6" ht="17" x14ac:dyDescent="0.35">
      <c r="A7" s="37"/>
      <c r="B7" s="57" t="s">
        <v>7</v>
      </c>
      <c r="C7" s="57"/>
      <c r="D7" s="57"/>
      <c r="E7" s="57"/>
      <c r="F7" s="38">
        <f>F6</f>
        <v>0</v>
      </c>
    </row>
    <row r="8" spans="1:6" ht="17" x14ac:dyDescent="0.4">
      <c r="A8" s="4">
        <v>2</v>
      </c>
      <c r="B8" s="69" t="s">
        <v>14</v>
      </c>
      <c r="C8" s="70"/>
      <c r="D8" s="70"/>
      <c r="E8" s="70"/>
      <c r="F8" s="71"/>
    </row>
    <row r="9" spans="1:6" ht="32" x14ac:dyDescent="0.35">
      <c r="A9" s="3">
        <v>2.0099999999999998</v>
      </c>
      <c r="B9" s="8" t="s">
        <v>12</v>
      </c>
      <c r="C9" s="3" t="s">
        <v>6</v>
      </c>
      <c r="D9" s="3">
        <v>1</v>
      </c>
      <c r="E9" s="3"/>
      <c r="F9" s="3">
        <f>D9*E9</f>
        <v>0</v>
      </c>
    </row>
    <row r="10" spans="1:6" ht="32" x14ac:dyDescent="0.4">
      <c r="A10" s="3">
        <v>2.02</v>
      </c>
      <c r="B10" s="9" t="s">
        <v>16</v>
      </c>
      <c r="C10" s="3" t="s">
        <v>8</v>
      </c>
      <c r="D10" s="3">
        <f>2*4.2</f>
        <v>8.4</v>
      </c>
      <c r="E10" s="3"/>
      <c r="F10" s="3">
        <f t="shared" ref="F10:F15" si="0">D10*E10</f>
        <v>0</v>
      </c>
    </row>
    <row r="11" spans="1:6" ht="48" x14ac:dyDescent="0.35">
      <c r="A11" s="3">
        <v>2.0299999999999998</v>
      </c>
      <c r="B11" s="10" t="s">
        <v>28</v>
      </c>
      <c r="C11" s="3" t="s">
        <v>8</v>
      </c>
      <c r="D11" s="3">
        <f>2*0.8</f>
        <v>1.6</v>
      </c>
      <c r="E11" s="3"/>
      <c r="F11" s="3">
        <f t="shared" si="0"/>
        <v>0</v>
      </c>
    </row>
    <row r="12" spans="1:6" ht="32" x14ac:dyDescent="0.35">
      <c r="A12" s="3">
        <v>2.04</v>
      </c>
      <c r="B12" s="10" t="s">
        <v>18</v>
      </c>
      <c r="C12" s="3" t="s">
        <v>17</v>
      </c>
      <c r="D12" s="3">
        <f>2*99.7</f>
        <v>199.4</v>
      </c>
      <c r="E12" s="3"/>
      <c r="F12" s="3">
        <f t="shared" si="0"/>
        <v>0</v>
      </c>
    </row>
    <row r="13" spans="1:6" ht="32" x14ac:dyDescent="0.35">
      <c r="A13" s="3">
        <v>2.0499999999999998</v>
      </c>
      <c r="B13" s="10" t="s">
        <v>19</v>
      </c>
      <c r="C13" s="3" t="s">
        <v>8</v>
      </c>
      <c r="D13" s="3">
        <f>2*1.8</f>
        <v>3.6</v>
      </c>
      <c r="E13" s="3"/>
      <c r="F13" s="3">
        <f t="shared" si="0"/>
        <v>0</v>
      </c>
    </row>
    <row r="14" spans="1:6" ht="64" x14ac:dyDescent="0.35">
      <c r="A14" s="3">
        <v>2.06</v>
      </c>
      <c r="B14" s="10" t="s">
        <v>37</v>
      </c>
      <c r="C14" s="3" t="s">
        <v>58</v>
      </c>
      <c r="D14" s="3">
        <f>2*1</f>
        <v>2</v>
      </c>
      <c r="E14" s="3"/>
      <c r="F14" s="3">
        <f t="shared" si="0"/>
        <v>0</v>
      </c>
    </row>
    <row r="15" spans="1:6" ht="48" x14ac:dyDescent="0.35">
      <c r="A15" s="3">
        <v>2.0699999999999998</v>
      </c>
      <c r="B15" s="10" t="s">
        <v>29</v>
      </c>
      <c r="C15" s="3" t="s">
        <v>58</v>
      </c>
      <c r="D15" s="3">
        <f>2*1</f>
        <v>2</v>
      </c>
      <c r="E15" s="3"/>
      <c r="F15" s="3">
        <f t="shared" si="0"/>
        <v>0</v>
      </c>
    </row>
    <row r="16" spans="1:6" s="1" customFormat="1" ht="17" x14ac:dyDescent="0.35">
      <c r="A16" s="41"/>
      <c r="B16" s="42" t="s">
        <v>41</v>
      </c>
      <c r="C16" s="55">
        <f>SUM(F9:F15)</f>
        <v>0</v>
      </c>
      <c r="D16" s="55"/>
      <c r="E16" s="55"/>
      <c r="F16" s="55"/>
    </row>
    <row r="17" spans="1:6" ht="14.5" customHeight="1" x14ac:dyDescent="0.35">
      <c r="A17" s="5">
        <v>3</v>
      </c>
      <c r="B17" s="61" t="s">
        <v>13</v>
      </c>
      <c r="C17" s="61"/>
      <c r="D17" s="61"/>
      <c r="E17" s="61"/>
      <c r="F17" s="61"/>
    </row>
    <row r="18" spans="1:6" ht="41" customHeight="1" x14ac:dyDescent="0.35">
      <c r="A18" s="3">
        <v>3.01</v>
      </c>
      <c r="B18" s="8" t="s">
        <v>15</v>
      </c>
      <c r="C18" s="3" t="s">
        <v>40</v>
      </c>
      <c r="D18" s="3">
        <f>2*2</f>
        <v>4</v>
      </c>
      <c r="E18" s="3"/>
      <c r="F18" s="3">
        <f>D18*E18</f>
        <v>0</v>
      </c>
    </row>
    <row r="19" spans="1:6" ht="17" x14ac:dyDescent="0.35">
      <c r="A19" s="43"/>
      <c r="B19" s="44" t="s">
        <v>9</v>
      </c>
      <c r="C19" s="58">
        <f>F18</f>
        <v>0</v>
      </c>
      <c r="D19" s="58"/>
      <c r="E19" s="58"/>
      <c r="F19" s="58"/>
    </row>
    <row r="20" spans="1:6" ht="17" x14ac:dyDescent="0.35">
      <c r="A20" s="6"/>
      <c r="B20" s="7" t="s">
        <v>35</v>
      </c>
      <c r="C20" s="59">
        <f>C19+C16+F7</f>
        <v>0</v>
      </c>
      <c r="D20" s="60"/>
      <c r="E20" s="60"/>
      <c r="F20" s="60"/>
    </row>
    <row r="21" spans="1:6" ht="17" x14ac:dyDescent="0.35">
      <c r="A21" s="12"/>
      <c r="B21" s="13"/>
      <c r="C21" s="14"/>
      <c r="D21" s="13"/>
      <c r="E21" s="13"/>
      <c r="F21" s="13"/>
    </row>
    <row r="22" spans="1:6" ht="17" x14ac:dyDescent="0.35">
      <c r="A22" s="52" t="s">
        <v>38</v>
      </c>
      <c r="B22" s="52"/>
      <c r="C22" s="52"/>
      <c r="D22" s="52"/>
      <c r="E22" s="52"/>
      <c r="F22" s="52"/>
    </row>
    <row r="23" spans="1:6" ht="20" customHeight="1" x14ac:dyDescent="0.4">
      <c r="A23" s="15">
        <v>1</v>
      </c>
      <c r="B23" s="69" t="s">
        <v>14</v>
      </c>
      <c r="C23" s="70"/>
      <c r="D23" s="70"/>
      <c r="E23" s="70"/>
      <c r="F23" s="71"/>
    </row>
    <row r="24" spans="1:6" s="17" customFormat="1" ht="36" customHeight="1" x14ac:dyDescent="0.4">
      <c r="A24" s="16">
        <v>1.01</v>
      </c>
      <c r="B24" s="8" t="s">
        <v>12</v>
      </c>
      <c r="C24" s="16" t="s">
        <v>39</v>
      </c>
      <c r="D24" s="16">
        <f>2*1</f>
        <v>2</v>
      </c>
      <c r="E24" s="16"/>
      <c r="F24" s="16">
        <f>D24*E24</f>
        <v>0</v>
      </c>
    </row>
    <row r="25" spans="1:6" s="17" customFormat="1" ht="32.5" customHeight="1" x14ac:dyDescent="0.4">
      <c r="A25" s="16">
        <v>1.02</v>
      </c>
      <c r="B25" s="8" t="s">
        <v>30</v>
      </c>
      <c r="C25" s="16" t="s">
        <v>8</v>
      </c>
      <c r="D25" s="16">
        <f>2*0.68</f>
        <v>1.36</v>
      </c>
      <c r="E25" s="16"/>
      <c r="F25" s="16">
        <f>D25*E25</f>
        <v>0</v>
      </c>
    </row>
    <row r="26" spans="1:6" s="17" customFormat="1" ht="67" customHeight="1" x14ac:dyDescent="0.4">
      <c r="A26" s="16">
        <v>1.03</v>
      </c>
      <c r="B26" s="10" t="s">
        <v>43</v>
      </c>
      <c r="C26" s="16" t="s">
        <v>27</v>
      </c>
      <c r="D26" s="16">
        <f>2*2.04</f>
        <v>4.08</v>
      </c>
      <c r="E26" s="16"/>
      <c r="F26" s="16">
        <f t="shared" ref="F26:F40" si="1">D26*E26</f>
        <v>0</v>
      </c>
    </row>
    <row r="27" spans="1:6" s="17" customFormat="1" ht="55" customHeight="1" x14ac:dyDescent="0.4">
      <c r="A27" s="16">
        <v>1.04</v>
      </c>
      <c r="B27" s="10" t="s">
        <v>44</v>
      </c>
      <c r="C27" s="16" t="s">
        <v>8</v>
      </c>
      <c r="D27" s="16">
        <f>2*0.5</f>
        <v>1</v>
      </c>
      <c r="E27" s="16"/>
      <c r="F27" s="16">
        <f t="shared" si="1"/>
        <v>0</v>
      </c>
    </row>
    <row r="28" spans="1:6" s="17" customFormat="1" ht="53.5" customHeight="1" x14ac:dyDescent="0.4">
      <c r="A28" s="16">
        <v>1.05</v>
      </c>
      <c r="B28" s="10" t="s">
        <v>45</v>
      </c>
      <c r="C28" s="16" t="s">
        <v>8</v>
      </c>
      <c r="D28" s="16">
        <f>2*0.5</f>
        <v>1</v>
      </c>
      <c r="E28" s="16"/>
      <c r="F28" s="16">
        <f t="shared" si="1"/>
        <v>0</v>
      </c>
    </row>
    <row r="29" spans="1:6" s="17" customFormat="1" ht="39" customHeight="1" x14ac:dyDescent="0.4">
      <c r="A29" s="16">
        <v>1.06</v>
      </c>
      <c r="B29" s="10" t="s">
        <v>31</v>
      </c>
      <c r="C29" s="16" t="s">
        <v>17</v>
      </c>
      <c r="D29" s="16">
        <f>2*34</f>
        <v>68</v>
      </c>
      <c r="E29" s="16"/>
      <c r="F29" s="16">
        <f t="shared" si="1"/>
        <v>0</v>
      </c>
    </row>
    <row r="30" spans="1:6" s="17" customFormat="1" ht="40" customHeight="1" x14ac:dyDescent="0.4">
      <c r="A30" s="16">
        <v>1.07</v>
      </c>
      <c r="B30" s="10" t="s">
        <v>46</v>
      </c>
      <c r="C30" s="16" t="s">
        <v>21</v>
      </c>
      <c r="D30" s="16">
        <f>2*6</f>
        <v>12</v>
      </c>
      <c r="E30" s="16"/>
      <c r="F30" s="16">
        <f t="shared" si="1"/>
        <v>0</v>
      </c>
    </row>
    <row r="31" spans="1:6" s="26" customFormat="1" ht="17" x14ac:dyDescent="0.4">
      <c r="A31" s="45"/>
      <c r="B31" s="46" t="s">
        <v>7</v>
      </c>
      <c r="C31" s="55">
        <f>SUM(F24:F30)</f>
        <v>0</v>
      </c>
      <c r="D31" s="55"/>
      <c r="E31" s="55"/>
      <c r="F31" s="55"/>
    </row>
    <row r="32" spans="1:6" s="26" customFormat="1" ht="20.5" customHeight="1" x14ac:dyDescent="0.4">
      <c r="A32" s="25">
        <v>2</v>
      </c>
      <c r="B32" s="72" t="s">
        <v>22</v>
      </c>
      <c r="C32" s="73"/>
      <c r="D32" s="73"/>
      <c r="E32" s="73"/>
      <c r="F32" s="74"/>
    </row>
    <row r="33" spans="1:6" s="17" customFormat="1" ht="47" customHeight="1" x14ac:dyDescent="0.4">
      <c r="A33" s="16">
        <v>2.0099999999999998</v>
      </c>
      <c r="B33" s="10" t="s">
        <v>47</v>
      </c>
      <c r="C33" s="16" t="s">
        <v>27</v>
      </c>
      <c r="D33" s="16">
        <f>2*17</f>
        <v>34</v>
      </c>
      <c r="E33" s="16"/>
      <c r="F33" s="16">
        <f t="shared" si="1"/>
        <v>0</v>
      </c>
    </row>
    <row r="34" spans="1:6" s="17" customFormat="1" ht="33.5" customHeight="1" x14ac:dyDescent="0.4">
      <c r="A34" s="16">
        <v>2.02</v>
      </c>
      <c r="B34" s="10" t="s">
        <v>48</v>
      </c>
      <c r="C34" s="16" t="s">
        <v>27</v>
      </c>
      <c r="D34" s="16">
        <f>2*17</f>
        <v>34</v>
      </c>
      <c r="E34" s="16"/>
      <c r="F34" s="16">
        <f t="shared" si="1"/>
        <v>0</v>
      </c>
    </row>
    <row r="35" spans="1:6" s="17" customFormat="1" ht="49.5" customHeight="1" x14ac:dyDescent="0.4">
      <c r="A35" s="16">
        <v>2.0299999999999998</v>
      </c>
      <c r="B35" s="10" t="s">
        <v>49</v>
      </c>
      <c r="C35" s="16" t="s">
        <v>23</v>
      </c>
      <c r="D35" s="16">
        <f>2*1.3</f>
        <v>2.6</v>
      </c>
      <c r="E35" s="16"/>
      <c r="F35" s="16">
        <f t="shared" si="1"/>
        <v>0</v>
      </c>
    </row>
    <row r="36" spans="1:6" s="17" customFormat="1" ht="35" customHeight="1" x14ac:dyDescent="0.4">
      <c r="A36" s="16">
        <v>2.04</v>
      </c>
      <c r="B36" s="10" t="s">
        <v>32</v>
      </c>
      <c r="C36" s="16" t="s">
        <v>17</v>
      </c>
      <c r="D36" s="16">
        <f>2*17</f>
        <v>34</v>
      </c>
      <c r="E36" s="16"/>
      <c r="F36" s="16">
        <f t="shared" si="1"/>
        <v>0</v>
      </c>
    </row>
    <row r="37" spans="1:6" s="17" customFormat="1" ht="32.5" customHeight="1" x14ac:dyDescent="0.4">
      <c r="A37" s="16">
        <v>2.0499999999999998</v>
      </c>
      <c r="B37" s="10" t="s">
        <v>33</v>
      </c>
      <c r="C37" s="16" t="s">
        <v>17</v>
      </c>
      <c r="D37" s="16">
        <f>2*40</f>
        <v>80</v>
      </c>
      <c r="E37" s="16"/>
      <c r="F37" s="16">
        <f t="shared" si="1"/>
        <v>0</v>
      </c>
    </row>
    <row r="38" spans="1:6" s="17" customFormat="1" ht="46" customHeight="1" x14ac:dyDescent="0.4">
      <c r="A38" s="18">
        <v>2.06</v>
      </c>
      <c r="B38" s="10" t="s">
        <v>50</v>
      </c>
      <c r="C38" s="16" t="s">
        <v>23</v>
      </c>
      <c r="D38" s="16">
        <f>2*1</f>
        <v>2</v>
      </c>
      <c r="E38" s="16"/>
      <c r="F38" s="16">
        <f t="shared" si="1"/>
        <v>0</v>
      </c>
    </row>
    <row r="39" spans="1:6" s="17" customFormat="1" ht="63.5" customHeight="1" x14ac:dyDescent="0.4">
      <c r="A39" s="18">
        <v>2.0699999999999998</v>
      </c>
      <c r="B39" s="10" t="s">
        <v>51</v>
      </c>
      <c r="C39" s="16" t="s">
        <v>23</v>
      </c>
      <c r="D39" s="16">
        <f>2*1</f>
        <v>2</v>
      </c>
      <c r="E39" s="16"/>
      <c r="F39" s="16">
        <f t="shared" si="1"/>
        <v>0</v>
      </c>
    </row>
    <row r="40" spans="1:6" s="19" customFormat="1" ht="68" customHeight="1" x14ac:dyDescent="0.35">
      <c r="A40" s="18">
        <v>2.08</v>
      </c>
      <c r="B40" s="8" t="s">
        <v>53</v>
      </c>
      <c r="C40" s="16" t="s">
        <v>58</v>
      </c>
      <c r="D40" s="16">
        <f>2*1</f>
        <v>2</v>
      </c>
      <c r="E40" s="16"/>
      <c r="F40" s="16">
        <f t="shared" si="1"/>
        <v>0</v>
      </c>
    </row>
    <row r="41" spans="1:6" s="27" customFormat="1" ht="17" x14ac:dyDescent="0.35">
      <c r="A41" s="41"/>
      <c r="B41" s="42" t="s">
        <v>41</v>
      </c>
      <c r="C41" s="55">
        <f>SUM(F33:F40)</f>
        <v>0</v>
      </c>
      <c r="D41" s="55"/>
      <c r="E41" s="55"/>
      <c r="F41" s="55"/>
    </row>
    <row r="42" spans="1:6" s="26" customFormat="1" ht="17" x14ac:dyDescent="0.4">
      <c r="A42" s="25">
        <v>3</v>
      </c>
      <c r="B42" s="66" t="s">
        <v>24</v>
      </c>
      <c r="C42" s="67"/>
      <c r="D42" s="67"/>
      <c r="E42" s="67"/>
      <c r="F42" s="68"/>
    </row>
    <row r="43" spans="1:6" s="17" customFormat="1" ht="33" customHeight="1" x14ac:dyDescent="0.4">
      <c r="A43" s="16">
        <v>3.01</v>
      </c>
      <c r="B43" s="8" t="s">
        <v>57</v>
      </c>
      <c r="C43" s="16" t="s">
        <v>58</v>
      </c>
      <c r="D43" s="16">
        <f>2*1</f>
        <v>2</v>
      </c>
      <c r="E43" s="16"/>
      <c r="F43" s="16">
        <f>D43*E43</f>
        <v>0</v>
      </c>
    </row>
    <row r="44" spans="1:6" s="26" customFormat="1" ht="17" x14ac:dyDescent="0.4">
      <c r="A44" s="45"/>
      <c r="B44" s="42" t="s">
        <v>9</v>
      </c>
      <c r="C44" s="55">
        <f>F43</f>
        <v>0</v>
      </c>
      <c r="D44" s="55"/>
      <c r="E44" s="55"/>
      <c r="F44" s="55"/>
    </row>
    <row r="45" spans="1:6" s="26" customFormat="1" ht="17" x14ac:dyDescent="0.4">
      <c r="A45" s="28">
        <v>4</v>
      </c>
      <c r="B45" s="62" t="s">
        <v>25</v>
      </c>
      <c r="C45" s="62"/>
      <c r="D45" s="62"/>
      <c r="E45" s="62"/>
      <c r="F45" s="62"/>
    </row>
    <row r="46" spans="1:6" s="17" customFormat="1" ht="64" x14ac:dyDescent="0.4">
      <c r="A46" s="20">
        <v>4.01</v>
      </c>
      <c r="B46" s="21" t="s">
        <v>26</v>
      </c>
      <c r="C46" s="16" t="s">
        <v>27</v>
      </c>
      <c r="D46" s="22">
        <f>2*48</f>
        <v>96</v>
      </c>
      <c r="E46" s="16"/>
      <c r="F46" s="22">
        <f>E46*D46</f>
        <v>0</v>
      </c>
    </row>
    <row r="47" spans="1:6" s="17" customFormat="1" ht="32" x14ac:dyDescent="0.4">
      <c r="A47" s="20">
        <v>4.0199999999999996</v>
      </c>
      <c r="B47" s="23" t="s">
        <v>52</v>
      </c>
      <c r="C47" s="24" t="s">
        <v>8</v>
      </c>
      <c r="D47" s="16">
        <f>2*2</f>
        <v>4</v>
      </c>
      <c r="E47" s="16"/>
      <c r="F47" s="22">
        <f>E47*D47</f>
        <v>0</v>
      </c>
    </row>
    <row r="48" spans="1:6" s="26" customFormat="1" ht="17" x14ac:dyDescent="0.4">
      <c r="A48" s="75" t="s">
        <v>10</v>
      </c>
      <c r="B48" s="76"/>
      <c r="C48" s="80">
        <f>SUM(F46:F47)</f>
        <v>0</v>
      </c>
      <c r="D48" s="81"/>
      <c r="E48" s="81"/>
      <c r="F48" s="82"/>
    </row>
    <row r="49" spans="1:6" s="26" customFormat="1" ht="17" x14ac:dyDescent="0.4">
      <c r="A49" s="77" t="s">
        <v>42</v>
      </c>
      <c r="B49" s="65"/>
      <c r="C49" s="59">
        <f>C41+C44+C31+C48</f>
        <v>0</v>
      </c>
      <c r="D49" s="60"/>
      <c r="E49" s="60"/>
      <c r="F49" s="60"/>
    </row>
    <row r="50" spans="1:6" s="26" customFormat="1" ht="17" x14ac:dyDescent="0.4">
      <c r="A50" s="78"/>
      <c r="B50" s="79"/>
      <c r="C50" s="63"/>
      <c r="D50" s="83"/>
      <c r="E50" s="83"/>
      <c r="F50" s="84"/>
    </row>
    <row r="51" spans="1:6" s="26" customFormat="1" ht="17" x14ac:dyDescent="0.4">
      <c r="A51" s="77" t="s">
        <v>11</v>
      </c>
      <c r="B51" s="65"/>
      <c r="C51" s="63">
        <f>C20+C49</f>
        <v>0</v>
      </c>
      <c r="D51" s="64"/>
      <c r="E51" s="64"/>
      <c r="F51" s="65"/>
    </row>
    <row r="54" spans="1:6" ht="46" customHeight="1" x14ac:dyDescent="0.35">
      <c r="A54" s="85"/>
      <c r="B54" s="86" t="str">
        <f>A1</f>
        <v>BOQ for Construction of Solid Waste Management Facilities at Health Facilities in Juba County</v>
      </c>
      <c r="C54" s="86"/>
      <c r="D54" s="86"/>
    </row>
    <row r="55" spans="1:6" s="29" customFormat="1" ht="17" x14ac:dyDescent="0.4">
      <c r="A55" s="30" t="s">
        <v>54</v>
      </c>
      <c r="B55" s="31" t="s">
        <v>55</v>
      </c>
      <c r="C55" s="54" t="s">
        <v>56</v>
      </c>
      <c r="D55" s="54"/>
    </row>
    <row r="56" spans="1:6" s="29" customFormat="1" ht="17" x14ac:dyDescent="0.4">
      <c r="A56" s="53" t="str">
        <f>A3</f>
        <v>A. Placenta Pit</v>
      </c>
      <c r="B56" s="53"/>
      <c r="C56" s="53"/>
      <c r="D56" s="53"/>
    </row>
    <row r="57" spans="1:6" s="29" customFormat="1" ht="17" x14ac:dyDescent="0.4">
      <c r="A57" s="32">
        <v>1</v>
      </c>
      <c r="B57" s="33" t="str">
        <f>B7</f>
        <v>Sub-Total 1</v>
      </c>
      <c r="C57" s="47">
        <f>F7</f>
        <v>0</v>
      </c>
      <c r="D57" s="47"/>
    </row>
    <row r="58" spans="1:6" s="29" customFormat="1" ht="17" x14ac:dyDescent="0.4">
      <c r="A58" s="32">
        <v>2</v>
      </c>
      <c r="B58" s="33" t="str">
        <f>B16</f>
        <v>Sub-Total 2</v>
      </c>
      <c r="C58" s="47">
        <f>C16</f>
        <v>0</v>
      </c>
      <c r="D58" s="47"/>
    </row>
    <row r="59" spans="1:6" s="29" customFormat="1" ht="17" x14ac:dyDescent="0.4">
      <c r="A59" s="32">
        <v>3</v>
      </c>
      <c r="B59" s="33" t="str">
        <f>B19</f>
        <v>Sub-Total 3</v>
      </c>
      <c r="C59" s="47">
        <f>C19</f>
        <v>0</v>
      </c>
      <c r="D59" s="47"/>
    </row>
    <row r="60" spans="1:6" s="29" customFormat="1" ht="17" x14ac:dyDescent="0.4">
      <c r="A60" s="34"/>
      <c r="B60" s="33" t="str">
        <f>B20</f>
        <v>Total A</v>
      </c>
      <c r="C60" s="48">
        <f>C20</f>
        <v>0</v>
      </c>
      <c r="D60" s="47"/>
    </row>
    <row r="61" spans="1:6" s="29" customFormat="1" ht="17" x14ac:dyDescent="0.4">
      <c r="A61" s="53" t="str">
        <f>A22</f>
        <v>B. Incinerator</v>
      </c>
      <c r="B61" s="53"/>
      <c r="C61" s="53"/>
      <c r="D61" s="53"/>
    </row>
    <row r="62" spans="1:6" s="29" customFormat="1" ht="17" x14ac:dyDescent="0.4">
      <c r="A62" s="32">
        <v>1</v>
      </c>
      <c r="B62" s="33" t="str">
        <f>B31</f>
        <v>Sub-Total 1</v>
      </c>
      <c r="C62" s="47">
        <f>C31</f>
        <v>0</v>
      </c>
      <c r="D62" s="47"/>
    </row>
    <row r="63" spans="1:6" s="29" customFormat="1" ht="17" x14ac:dyDescent="0.4">
      <c r="A63" s="32">
        <v>2</v>
      </c>
      <c r="B63" s="33" t="str">
        <f>B41</f>
        <v>Sub-Total 2</v>
      </c>
      <c r="C63" s="47">
        <f>C41</f>
        <v>0</v>
      </c>
      <c r="D63" s="47"/>
    </row>
    <row r="64" spans="1:6" s="29" customFormat="1" ht="17" x14ac:dyDescent="0.4">
      <c r="A64" s="32">
        <v>3</v>
      </c>
      <c r="B64" s="33" t="str">
        <f>B44</f>
        <v>Sub-Total 3</v>
      </c>
      <c r="C64" s="47">
        <f>C44</f>
        <v>0</v>
      </c>
      <c r="D64" s="47"/>
    </row>
    <row r="65" spans="1:4" s="29" customFormat="1" ht="17" x14ac:dyDescent="0.4">
      <c r="A65" s="32">
        <v>4</v>
      </c>
      <c r="B65" s="33" t="str">
        <f>A48</f>
        <v>Sub-Total 4</v>
      </c>
      <c r="C65" s="48">
        <f>C48</f>
        <v>0</v>
      </c>
      <c r="D65" s="47"/>
    </row>
    <row r="66" spans="1:4" s="29" customFormat="1" ht="17" x14ac:dyDescent="0.4">
      <c r="A66" s="34"/>
      <c r="B66" s="33" t="s">
        <v>42</v>
      </c>
      <c r="C66" s="48">
        <f>C49</f>
        <v>0</v>
      </c>
      <c r="D66" s="47"/>
    </row>
    <row r="67" spans="1:4" ht="17" x14ac:dyDescent="0.4">
      <c r="A67" s="35"/>
      <c r="B67" s="36" t="str">
        <f>A51</f>
        <v>Grand Total</v>
      </c>
      <c r="C67" s="49">
        <f>C51</f>
        <v>0</v>
      </c>
      <c r="D67" s="50"/>
    </row>
  </sheetData>
  <mergeCells count="39">
    <mergeCell ref="B45:F45"/>
    <mergeCell ref="C49:F49"/>
    <mergeCell ref="C51:F51"/>
    <mergeCell ref="B5:F5"/>
    <mergeCell ref="B8:F8"/>
    <mergeCell ref="B32:F32"/>
    <mergeCell ref="A48:B48"/>
    <mergeCell ref="A49:B49"/>
    <mergeCell ref="A50:B50"/>
    <mergeCell ref="A51:B51"/>
    <mergeCell ref="C48:F48"/>
    <mergeCell ref="C50:F50"/>
    <mergeCell ref="B23:F23"/>
    <mergeCell ref="B42:F42"/>
    <mergeCell ref="C31:F31"/>
    <mergeCell ref="C41:F41"/>
    <mergeCell ref="C44:F44"/>
    <mergeCell ref="A1:F1"/>
    <mergeCell ref="B7:E7"/>
    <mergeCell ref="C19:F19"/>
    <mergeCell ref="C20:F20"/>
    <mergeCell ref="C16:F16"/>
    <mergeCell ref="B17:F17"/>
    <mergeCell ref="C64:D64"/>
    <mergeCell ref="C65:D65"/>
    <mergeCell ref="C66:D66"/>
    <mergeCell ref="C67:D67"/>
    <mergeCell ref="A3:F3"/>
    <mergeCell ref="A22:F22"/>
    <mergeCell ref="C59:D59"/>
    <mergeCell ref="C60:D60"/>
    <mergeCell ref="A61:D61"/>
    <mergeCell ref="C62:D62"/>
    <mergeCell ref="C63:D63"/>
    <mergeCell ref="B54:D54"/>
    <mergeCell ref="C55:D55"/>
    <mergeCell ref="A56:D56"/>
    <mergeCell ref="C57:D57"/>
    <mergeCell ref="C58:D58"/>
  </mergeCells>
  <pageMargins left="0.3493923611111111" right="0.25318287037037035" top="0.24811921296296297" bottom="0.20254629629629631" header="0.3" footer="0.3"/>
  <pageSetup scale="70" orientation="portrait" r:id="rId1"/>
</worksheet>
</file>

<file path=docMetadata/LabelInfo.xml><?xml version="1.0" encoding="utf-8"?>
<clbl:labelList xmlns:clbl="http://schemas.microsoft.com/office/2020/mipLabelMetadata">
  <clbl:label id="{d88d1500-66e7-4efc-a90c-56f7d6cfa072}" enabled="1" method="Standard" siteId="{7a0df6a5-35c9-4bdc-ae48-9c981a4d555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Opeli, Olga Stella</dc:creator>
  <cp:lastModifiedBy>Opeli, Olga Stella</cp:lastModifiedBy>
  <dcterms:created xsi:type="dcterms:W3CDTF">2025-10-27T13:40:10Z</dcterms:created>
  <dcterms:modified xsi:type="dcterms:W3CDTF">2026-02-10T09:34:39Z</dcterms:modified>
</cp:coreProperties>
</file>