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mc:AlternateContent xmlns:mc="http://schemas.openxmlformats.org/markup-compatibility/2006">
    <mc:Choice Requires="x15">
      <x15ac:absPath xmlns:x15ac="http://schemas.microsoft.com/office/spreadsheetml/2010/11/ac" url="D:\WHO Projects 2025\Gumbo MSU Design and boq\3 MSU drawings and boq\"/>
    </mc:Choice>
  </mc:AlternateContent>
  <xr:revisionPtr revIDLastSave="0" documentId="13_ncr:9_{C39B1EB1-6B8C-46D5-A4B6-CE85FA6DEEBF}" xr6:coauthVersionLast="47" xr6:coauthVersionMax="47" xr10:uidLastSave="{00000000-0000-0000-0000-000000000000}"/>
  <bookViews>
    <workbookView xWindow="-120" yWindow="-120" windowWidth="29040" windowHeight="15720" firstSheet="5" activeTab="5" xr2:uid="{735298C7-90EE-4EA7-9A59-12CFBCAC5970}"/>
  </bookViews>
  <sheets>
    <sheet name="Cover" sheetId="1" state="hidden" r:id="rId1"/>
    <sheet name="Main Summary 2" sheetId="7" state="hidden" r:id="rId2"/>
    <sheet name="Bill - 1 Preliminaries -02" sheetId="8" state="hidden" r:id="rId3"/>
    <sheet name="BOQ-G+3 Stories  RCC Structure" sheetId="4" state="hidden" r:id="rId4"/>
    <sheet name="External Works" sheetId="9" state="hidden" r:id="rId5"/>
    <sheet name="BOQ" sheetId="13" r:id="rId6"/>
    <sheet name="Sheet1" sheetId="10" state="hidden" r:id="rId7"/>
  </sheets>
  <definedNames>
    <definedName name="_xlnm.Print_Area" localSheetId="5">BOQ!$A$1:$F$96</definedName>
    <definedName name="_xlnm.Print_Area" localSheetId="3">#N/A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3" l="1"/>
  <c r="D14" i="13"/>
  <c r="D13" i="13"/>
  <c r="D12" i="13"/>
  <c r="D8" i="13"/>
  <c r="D11" i="13"/>
  <c r="D57" i="13"/>
  <c r="D58" i="13"/>
  <c r="F57" i="13"/>
  <c r="F47" i="13"/>
  <c r="D37" i="13"/>
  <c r="F37" i="13"/>
  <c r="D36" i="13"/>
  <c r="D41" i="13"/>
  <c r="D32" i="13"/>
  <c r="F32" i="13"/>
  <c r="D29" i="13"/>
  <c r="F29" i="13"/>
  <c r="D28" i="13"/>
  <c r="D24" i="13"/>
  <c r="F24" i="13"/>
  <c r="F68" i="13"/>
  <c r="F28" i="13"/>
  <c r="D88" i="13"/>
  <c r="D90" i="13"/>
  <c r="F90" i="13"/>
  <c r="D89" i="13"/>
  <c r="D91" i="13"/>
  <c r="F91" i="13"/>
  <c r="F89" i="13"/>
  <c r="D59" i="13"/>
  <c r="D86" i="13"/>
  <c r="F86" i="13"/>
  <c r="D87" i="13"/>
  <c r="F87" i="13"/>
  <c r="F79" i="13"/>
  <c r="F76" i="13"/>
  <c r="F73" i="13"/>
  <c r="F70" i="13"/>
  <c r="F69" i="13"/>
  <c r="F67" i="13"/>
  <c r="F81" i="13" s="1"/>
  <c r="F48" i="13"/>
  <c r="F13" i="13"/>
  <c r="F16" i="13" s="1"/>
  <c r="F12" i="13"/>
  <c r="F11" i="13"/>
  <c r="F8" i="13"/>
  <c r="F8" i="10"/>
  <c r="F23" i="10"/>
  <c r="F10" i="10"/>
  <c r="F12" i="10"/>
  <c r="F14" i="10"/>
  <c r="F16" i="10"/>
  <c r="F18" i="10"/>
  <c r="F20" i="10"/>
  <c r="F6" i="4"/>
  <c r="F8" i="4"/>
  <c r="F36" i="4"/>
  <c r="F44" i="4"/>
  <c r="F66" i="4"/>
  <c r="F46" i="4"/>
  <c r="F52" i="4"/>
  <c r="F72" i="4"/>
  <c r="F98" i="4"/>
  <c r="F77" i="4"/>
  <c r="F81" i="4"/>
  <c r="F83" i="4"/>
  <c r="F107" i="4"/>
  <c r="F109" i="4"/>
  <c r="F136" i="4"/>
  <c r="F111" i="4"/>
  <c r="F113" i="4"/>
  <c r="F115" i="4"/>
  <c r="F119" i="4"/>
  <c r="F121" i="4"/>
  <c r="F123" i="4"/>
  <c r="F125" i="4"/>
  <c r="F146" i="4"/>
  <c r="F147" i="4"/>
  <c r="F150" i="4"/>
  <c r="F151" i="4"/>
  <c r="F152" i="4"/>
  <c r="F156" i="4"/>
  <c r="F171" i="4"/>
  <c r="F162" i="4"/>
  <c r="F181" i="4"/>
  <c r="F183" i="4"/>
  <c r="F185" i="4"/>
  <c r="D187" i="4"/>
  <c r="F187" i="4"/>
  <c r="F208" i="4"/>
  <c r="F191" i="4"/>
  <c r="E197" i="4"/>
  <c r="F197" i="4"/>
  <c r="F198" i="4"/>
  <c r="F214" i="4"/>
  <c r="F215" i="4"/>
  <c r="F216" i="4"/>
  <c r="F252" i="4"/>
  <c r="F217" i="4"/>
  <c r="F218" i="4"/>
  <c r="D224" i="4"/>
  <c r="F224" i="4"/>
  <c r="F225" i="4"/>
  <c r="F228" i="4"/>
  <c r="F229" i="4"/>
  <c r="F232" i="4"/>
  <c r="D233" i="4"/>
  <c r="F233" i="4"/>
  <c r="D262" i="4"/>
  <c r="F262" i="4"/>
  <c r="D263" i="4"/>
  <c r="F263" i="4"/>
  <c r="D264" i="4"/>
  <c r="F264" i="4"/>
  <c r="D265" i="4"/>
  <c r="F265" i="4"/>
  <c r="D266" i="4"/>
  <c r="F266" i="4"/>
  <c r="D267" i="4"/>
  <c r="F267" i="4"/>
  <c r="F271" i="4"/>
  <c r="F272" i="4"/>
  <c r="F273" i="4"/>
  <c r="F274" i="4"/>
  <c r="F275" i="4"/>
  <c r="F276" i="4"/>
  <c r="F281" i="4"/>
  <c r="D288" i="4"/>
  <c r="E288" i="4"/>
  <c r="F288" i="4"/>
  <c r="D289" i="4"/>
  <c r="E289" i="4"/>
  <c r="F289" i="4"/>
  <c r="D290" i="4"/>
  <c r="F290" i="4"/>
  <c r="E290" i="4"/>
  <c r="D291" i="4"/>
  <c r="F291" i="4"/>
  <c r="E291" i="4"/>
  <c r="D292" i="4"/>
  <c r="F292" i="4"/>
  <c r="E292" i="4"/>
  <c r="D293" i="4"/>
  <c r="E293" i="4"/>
  <c r="F293" i="4"/>
  <c r="F295" i="4"/>
  <c r="F310" i="4"/>
  <c r="F311" i="4"/>
  <c r="E314" i="4"/>
  <c r="F314" i="4"/>
  <c r="F321" i="4"/>
  <c r="F323" i="4"/>
  <c r="F346" i="4"/>
  <c r="F351" i="4"/>
  <c r="F382" i="4"/>
  <c r="F354" i="4"/>
  <c r="F358" i="4"/>
  <c r="F364" i="4"/>
  <c r="D366" i="4"/>
  <c r="F366" i="4"/>
  <c r="F368" i="4"/>
  <c r="D374" i="4"/>
  <c r="F374" i="4"/>
  <c r="F390" i="4"/>
  <c r="D396" i="4"/>
  <c r="F396" i="4"/>
  <c r="F428" i="4"/>
  <c r="F430" i="4"/>
  <c r="F436" i="4"/>
  <c r="F462" i="4"/>
  <c r="F437" i="4"/>
  <c r="F438" i="4"/>
  <c r="F439" i="4"/>
  <c r="F472" i="4"/>
  <c r="F475" i="4"/>
  <c r="F499" i="4"/>
  <c r="F477" i="4"/>
  <c r="F479" i="4"/>
  <c r="F484" i="4"/>
  <c r="F486" i="4"/>
  <c r="F488" i="4"/>
  <c r="F490" i="4"/>
  <c r="F492" i="4"/>
  <c r="F494" i="4"/>
  <c r="F496" i="4"/>
  <c r="F517" i="4"/>
  <c r="F543" i="4"/>
  <c r="F521" i="4"/>
  <c r="F524" i="4"/>
  <c r="F527" i="4"/>
  <c r="F529" i="4"/>
  <c r="F550" i="4"/>
  <c r="F585" i="4"/>
  <c r="F591" i="4"/>
  <c r="F594" i="4"/>
  <c r="F627" i="4"/>
  <c r="F636" i="4"/>
  <c r="F637" i="4"/>
  <c r="F638" i="4"/>
  <c r="F639" i="4"/>
  <c r="F642" i="4"/>
  <c r="F643" i="4"/>
  <c r="F644" i="4"/>
  <c r="F645" i="4"/>
  <c r="F646" i="4"/>
  <c r="F647" i="4"/>
  <c r="F648" i="4"/>
  <c r="F649" i="4"/>
  <c r="F650" i="4"/>
  <c r="F651" i="4"/>
  <c r="F652" i="4"/>
  <c r="F655" i="4"/>
  <c r="F656" i="4"/>
  <c r="F657" i="4"/>
  <c r="F658" i="4"/>
  <c r="F659" i="4"/>
  <c r="F660" i="4"/>
  <c r="F661" i="4"/>
  <c r="F662" i="4"/>
  <c r="F663" i="4"/>
  <c r="F665" i="4"/>
  <c r="F666" i="4"/>
  <c r="F669" i="4"/>
  <c r="F674" i="4"/>
  <c r="F675" i="4"/>
  <c r="F710" i="4"/>
  <c r="F676" i="4"/>
  <c r="F677" i="4"/>
  <c r="F678" i="4"/>
  <c r="F679" i="4"/>
  <c r="F680" i="4"/>
  <c r="F681" i="4"/>
  <c r="F682" i="4"/>
  <c r="F685" i="4"/>
  <c r="F686" i="4"/>
  <c r="F694" i="4"/>
  <c r="F696" i="4"/>
  <c r="F698" i="4"/>
  <c r="F700" i="4"/>
  <c r="F702" i="4"/>
  <c r="F717" i="4"/>
  <c r="F719" i="4"/>
  <c r="F760" i="4"/>
  <c r="F723" i="4"/>
  <c r="F727" i="4"/>
  <c r="F735" i="4"/>
  <c r="F736" i="4"/>
  <c r="F737" i="4"/>
  <c r="F738" i="4"/>
  <c r="F741" i="4"/>
  <c r="F742" i="4"/>
  <c r="F746" i="4"/>
  <c r="F747" i="4"/>
  <c r="F752" i="4"/>
  <c r="F757" i="4"/>
  <c r="F748" i="4"/>
  <c r="F768" i="4"/>
  <c r="F800" i="4"/>
  <c r="F771" i="4"/>
  <c r="F773" i="4"/>
  <c r="F776" i="4"/>
  <c r="F777" i="4"/>
  <c r="F780" i="4"/>
  <c r="F784" i="4"/>
  <c r="F785" i="4"/>
  <c r="F789" i="4"/>
  <c r="F791" i="4"/>
  <c r="F793" i="4"/>
  <c r="F6" i="8"/>
  <c r="F8" i="8"/>
  <c r="F20" i="8"/>
  <c r="F10" i="8"/>
  <c r="F12" i="8"/>
  <c r="F14" i="8"/>
  <c r="F16" i="8"/>
  <c r="F337" i="4"/>
  <c r="F422" i="4"/>
  <c r="F303" i="4"/>
  <c r="C43" i="7"/>
  <c r="C44" i="7"/>
  <c r="C45" i="7"/>
  <c r="F36" i="13"/>
  <c r="F50" i="13"/>
  <c r="F14" i="13"/>
  <c r="F59" i="13"/>
  <c r="F88" i="13"/>
  <c r="F58" i="13"/>
  <c r="F41" i="13"/>
  <c r="F93" i="13" l="1"/>
  <c r="F94" i="13" s="1"/>
  <c r="F95" i="13" s="1"/>
  <c r="F96" i="13" s="1"/>
  <c r="F60" i="13"/>
  <c r="F42" i="13"/>
</calcChain>
</file>

<file path=xl/sharedStrings.xml><?xml version="1.0" encoding="utf-8"?>
<sst xmlns="http://schemas.openxmlformats.org/spreadsheetml/2006/main" count="819" uniqueCount="447">
  <si>
    <t>BILLS OF QUANTITIES</t>
  </si>
  <si>
    <t>© 2016</t>
  </si>
  <si>
    <r>
      <rPr>
        <b/>
        <sz val="16"/>
        <color indexed="8"/>
        <rFont val="Calibri Light"/>
        <family val="2"/>
      </rPr>
      <t>LOCATION:</t>
    </r>
    <r>
      <rPr>
        <sz val="12"/>
        <color indexed="8"/>
        <rFont val="GOST Common"/>
        <family val="2"/>
      </rPr>
      <t xml:space="preserve">  </t>
    </r>
    <r>
      <rPr>
        <sz val="14"/>
        <color indexed="8"/>
        <rFont val="GOST Common"/>
        <family val="2"/>
      </rPr>
      <t>JUBA BLOOD BANK-OPPOSITE MOBIL   ROUND ABOUT-JUBA SOUTH SUDAN.</t>
    </r>
  </si>
  <si>
    <t>Description</t>
  </si>
  <si>
    <t>Unit</t>
  </si>
  <si>
    <t>Qty</t>
  </si>
  <si>
    <t>Amount</t>
  </si>
  <si>
    <t>Item</t>
  </si>
  <si>
    <t>Rate</t>
  </si>
  <si>
    <t xml:space="preserve">BILLS OF QUANTITIES FOR THE PROPOSED CONSTRUCTION OF                                                              EMERGENCY OPERATION CENTER   ( EOC )                 </t>
  </si>
  <si>
    <t xml:space="preserve"> </t>
  </si>
  <si>
    <t>A</t>
  </si>
  <si>
    <t>Bill No: 01 - Preliminaries</t>
  </si>
  <si>
    <t xml:space="preserve">A.1 </t>
  </si>
  <si>
    <t>A.2</t>
  </si>
  <si>
    <t>Rate $</t>
  </si>
  <si>
    <t>Amount $</t>
  </si>
  <si>
    <r>
      <t xml:space="preserve">Allow for </t>
    </r>
    <r>
      <rPr>
        <b/>
        <sz val="10"/>
        <rFont val="Times New Roman"/>
        <family val="1"/>
      </rPr>
      <t>supplying temporary electricity</t>
    </r>
    <r>
      <rPr>
        <sz val="10"/>
        <rFont val="Times New Roman"/>
        <family val="1"/>
      </rPr>
      <t xml:space="preserve"> for the Works and facilities of the contractor including 'connection, distribution system for the work, internal arrangements and all payment to the authorities for connections. It is the responsibility of the Contractor to ensure steady and uninterrupted power supply to Works.  The Contractor shall not be entitled to claim and the Employer shall not pay cost incurred by the Contractor for using electric power generators or for using other alternative power supply method in case there happened to be disruptions to normal power supply due to any reason.</t>
    </r>
  </si>
  <si>
    <t>A.3</t>
  </si>
  <si>
    <t>A.4</t>
  </si>
  <si>
    <r>
      <t xml:space="preserve">Allow for </t>
    </r>
    <r>
      <rPr>
        <b/>
        <sz val="10"/>
        <rFont val="Times New Roman"/>
        <family val="1"/>
      </rPr>
      <t xml:space="preserve">provision of water </t>
    </r>
    <r>
      <rPr>
        <sz val="10"/>
        <rFont val="Times New Roman"/>
        <family val="1"/>
      </rPr>
      <t xml:space="preserve"> for the works including drinking water, and paying all charges and other expenses in connection with the supply from water mains or any other alternative method of water supply, storage and distribution.  It is the sole responsibility of the contractor to ensure steady, uninterrupted adequate supply of water required for main contract and nominated sub contract work.</t>
    </r>
  </si>
  <si>
    <t>A.5</t>
  </si>
  <si>
    <t>A.6</t>
  </si>
  <si>
    <r>
      <t xml:space="preserve">Allow for </t>
    </r>
    <r>
      <rPr>
        <b/>
        <sz val="10"/>
        <rFont val="Times New Roman"/>
        <family val="1"/>
      </rPr>
      <t>mobilization</t>
    </r>
    <r>
      <rPr>
        <sz val="10"/>
        <rFont val="Times New Roman"/>
        <family val="1"/>
      </rPr>
      <t xml:space="preserve"> i.e  plant, machinery, other equipments including his work force etc  to the site</t>
    </r>
  </si>
  <si>
    <t>Total Main Summary</t>
  </si>
  <si>
    <r>
      <t xml:space="preserve">The contractor shall provide and maintain </t>
    </r>
    <r>
      <rPr>
        <b/>
        <sz val="10"/>
        <color indexed="8"/>
        <rFont val="Times New Roman"/>
        <family val="1"/>
      </rPr>
      <t xml:space="preserve">temporary sheds </t>
    </r>
    <r>
      <rPr>
        <sz val="10"/>
        <color indexed="8"/>
        <rFont val="Times New Roman"/>
        <family val="1"/>
      </rPr>
      <t xml:space="preserve">for the storage of </t>
    </r>
    <r>
      <rPr>
        <b/>
        <sz val="10"/>
        <color indexed="8"/>
        <rFont val="Times New Roman"/>
        <family val="1"/>
      </rPr>
      <t>materials, tools</t>
    </r>
    <r>
      <rPr>
        <sz val="10"/>
        <color indexed="8"/>
        <rFont val="Times New Roman"/>
        <family val="1"/>
      </rPr>
      <t xml:space="preserve"> and </t>
    </r>
    <r>
      <rPr>
        <b/>
        <sz val="10"/>
        <color indexed="8"/>
        <rFont val="Times New Roman"/>
        <family val="1"/>
      </rPr>
      <t>persons employed</t>
    </r>
    <r>
      <rPr>
        <sz val="10"/>
        <color indexed="8"/>
        <rFont val="Times New Roman"/>
        <family val="1"/>
      </rPr>
      <t xml:space="preserve"> on site. Those used for storage of cement and other perishable materials are to be weather proofed at all times.</t>
    </r>
  </si>
  <si>
    <r>
      <t xml:space="preserve">Allow for providing and maintenance of </t>
    </r>
    <r>
      <rPr>
        <b/>
        <sz val="10"/>
        <rFont val="Times New Roman"/>
        <family val="1"/>
      </rPr>
      <t xml:space="preserve"> job sign</t>
    </r>
    <r>
      <rPr>
        <sz val="10"/>
        <rFont val="Times New Roman"/>
        <family val="1"/>
      </rPr>
      <t xml:space="preserve"> and advertising board to the specifications as directed by the Engineer.</t>
    </r>
  </si>
  <si>
    <t>SITE PREPARATION</t>
  </si>
  <si>
    <t>Allow for generally clearing the site of all bushes, grass and shrubs, dig out all ant hills, apply approved ant-termite chemical, burn and or cart away form site as directed by the architect.</t>
  </si>
  <si>
    <t>SUBSTRUCTURE</t>
  </si>
  <si>
    <t>Excavations and Earthworks</t>
  </si>
  <si>
    <t>Excavate pit for column footings not exceeding 1.50 metres deep from reduced / ground level (slanting/ Vertical columns)</t>
  </si>
  <si>
    <t>Excavate for plinth walling not exceeding 700mm depth</t>
  </si>
  <si>
    <t>2.0.0</t>
  </si>
  <si>
    <t>2.0.1</t>
  </si>
  <si>
    <t>2.0.2</t>
  </si>
  <si>
    <t>2.0.3</t>
  </si>
  <si>
    <t>Selected murram filling as described:</t>
  </si>
  <si>
    <t>200mm Murram filling, well compacted to receive hardcore under a concrete slab</t>
  </si>
  <si>
    <t>2.0.9</t>
  </si>
  <si>
    <t>Cm</t>
  </si>
  <si>
    <t>2.1.1</t>
  </si>
  <si>
    <t>2.1.2</t>
  </si>
  <si>
    <t>2.1.3</t>
  </si>
  <si>
    <t>Anti-termite Treatment</t>
  </si>
  <si>
    <t>Allow for "Dieldrex" or other approved anti-termite chemical treatment applied to sides and bottoms of all excavations.</t>
  </si>
  <si>
    <t>Sm</t>
  </si>
  <si>
    <t>Under foundation trenches</t>
  </si>
  <si>
    <t>Column bases</t>
  </si>
  <si>
    <t>CONCRETE WORKS</t>
  </si>
  <si>
    <t>Column footings / bases</t>
  </si>
  <si>
    <t>Vertical Starter Columns</t>
  </si>
  <si>
    <t>Ground beam</t>
  </si>
  <si>
    <t>Sawn formwork as described to:-</t>
  </si>
  <si>
    <t>M²</t>
  </si>
  <si>
    <t>STEEL WORKS</t>
  </si>
  <si>
    <t>Steel Reinforcement as described including cutting to length, bending, hoisting and fixing and including all necessary tying wire and spacer blocks:</t>
  </si>
  <si>
    <t>High tensile ribbed steel reinforcement bars to BS4449: 2005, BS8666:2005 as described:</t>
  </si>
  <si>
    <t>2.2.4</t>
  </si>
  <si>
    <t>2.2.5</t>
  </si>
  <si>
    <t>2.2.6</t>
  </si>
  <si>
    <t>BRC Fabric mesh reinforcement to BS 4483:2005 as described:</t>
  </si>
  <si>
    <t>2.2.7</t>
  </si>
  <si>
    <t>Kg</t>
  </si>
  <si>
    <t>DAMP PROOF MEMBRANE</t>
  </si>
  <si>
    <t>Lm</t>
  </si>
  <si>
    <t>Excavate ovesite 150mm deep to remove top vegetable soil and deposit  soil heaps around site as will be directed by the architect.</t>
  </si>
  <si>
    <t>3.0.0</t>
  </si>
  <si>
    <t>3.0.2</t>
  </si>
  <si>
    <t>3.0.3</t>
  </si>
  <si>
    <t>3.0.4</t>
  </si>
  <si>
    <t>3.0.5</t>
  </si>
  <si>
    <t>3.0.6</t>
  </si>
  <si>
    <t>3.0.7</t>
  </si>
  <si>
    <t>3.0.8</t>
  </si>
  <si>
    <t>3.0.9</t>
  </si>
  <si>
    <t>3.1.0</t>
  </si>
  <si>
    <t>GROUND FLOOR</t>
  </si>
  <si>
    <t>All concrete works to be executed in accordance to structural engineers' details and instructions</t>
  </si>
  <si>
    <t>Re-inforced in-situ vibrated concrete grade 25(1:2:4) in:</t>
  </si>
  <si>
    <t>Columns.</t>
  </si>
  <si>
    <t>Staircases</t>
  </si>
  <si>
    <t>150mm thick solid slabs</t>
  </si>
  <si>
    <t>Beams.</t>
  </si>
  <si>
    <t>Hessian based bituminous felt damp proof course to B.S 743 type 5A</t>
  </si>
  <si>
    <t>MASONRY WORK</t>
  </si>
  <si>
    <t>200mm thick  exterior wall.</t>
  </si>
  <si>
    <t>Sawn timber formwork to:</t>
  </si>
  <si>
    <t>Sides of columns.</t>
  </si>
  <si>
    <t>Sides and soffits of beams.</t>
  </si>
  <si>
    <t>Soffits of solid slab</t>
  </si>
  <si>
    <t>Reinforcement</t>
  </si>
  <si>
    <t>Mild steel cold twisted bar reinforcement to BS 4449 grade 250</t>
  </si>
  <si>
    <t>Amount(USD)</t>
  </si>
  <si>
    <t>BILLS OF QUANITITIES FOR  THE PROPOSED CONSTRUCTION OF EMERGENCY AND OPERATION CENTER - (EOC0</t>
  </si>
  <si>
    <r>
      <rPr>
        <b/>
        <sz val="16"/>
        <color indexed="8"/>
        <rFont val="GOST Common"/>
        <family val="2"/>
      </rPr>
      <t xml:space="preserve">PROJECT:  </t>
    </r>
    <r>
      <rPr>
        <b/>
        <sz val="14"/>
        <color indexed="8"/>
        <rFont val="GOST Common"/>
        <family val="2"/>
      </rPr>
      <t xml:space="preserve"> PROPOSED CONSTRUCTION OF EMERGENCY  OPERATION CENTRE (EOC)</t>
    </r>
  </si>
  <si>
    <t>Columns</t>
  </si>
  <si>
    <t>Ramp</t>
  </si>
  <si>
    <t>4.0.0</t>
  </si>
  <si>
    <t>4.0.1</t>
  </si>
  <si>
    <t>4.0.3</t>
  </si>
  <si>
    <t>4.0.4</t>
  </si>
  <si>
    <t>Cum</t>
  </si>
  <si>
    <t>ROOF CONSTRUCTION AND COVERINGS &amp; CEILING STRUCTURE</t>
  </si>
  <si>
    <t>Ml</t>
  </si>
  <si>
    <t>Supply and intall Certified 26 guage pre-painted corrugated galvanised iron sheet Super VI for roofing, including ridge caps and valley gutters with 150mm galvanised  J-bolts.</t>
  </si>
  <si>
    <t>DOORS</t>
  </si>
  <si>
    <t>WINDOWS</t>
  </si>
  <si>
    <t>Paintings</t>
  </si>
  <si>
    <t>Surfaces of windows burglars</t>
  </si>
  <si>
    <t>Iron Mongery</t>
  </si>
  <si>
    <t>Supply and fix the following purpose made alluminium casement Doors, fasteners, security locks , butt hinges , rubber stoppers and 10mm thk doulbe glazed sound obsorbing glass from an approved provider with excellent workmanship to the satisfaction of the client.</t>
  </si>
  <si>
    <t>Three lever 'OrLando' mortice lock.</t>
  </si>
  <si>
    <t>Prepare and apply two coats of super oil gloss paint in approved colours to:</t>
  </si>
  <si>
    <t>No.</t>
  </si>
  <si>
    <t>FINISHES</t>
  </si>
  <si>
    <t>Cement and sand (1:3) plaster:</t>
  </si>
  <si>
    <t>Wall Tiling</t>
  </si>
  <si>
    <t>300x 200x 8mm thick colored glazed wall tiles fixed to prepared mortar backing inclussive of adhessive, tile spacers and pointings of 10mm joints with cement   grout .</t>
  </si>
  <si>
    <t>CEILINGS</t>
  </si>
  <si>
    <t>Supply and fix suspended ceiling gypsum boards fixed with all accessories. Contractor to provide samples to WHO technical team for approval before procuring.</t>
  </si>
  <si>
    <t>FLOOR FINISHES</t>
  </si>
  <si>
    <t>Cement and Sand (1:3) screed in:-</t>
  </si>
  <si>
    <t>30mm thick screed finished with a wooden float to receive ceramic tiles.</t>
  </si>
  <si>
    <t>300 x 300 x 10mm thk  non-slip  ceramic floor tiles of approved color fixed to prepared screed with cement adhessive in wet areas.</t>
  </si>
  <si>
    <t>PAINTING</t>
  </si>
  <si>
    <t>Prepare and apply one coat undercoat and two coats of first grade plastic emulsion paint to:</t>
  </si>
  <si>
    <t>Plastered  external walls surfaces.</t>
  </si>
  <si>
    <t>Cement and sand (1:4) plaster.</t>
  </si>
  <si>
    <t>20mm thick to  internal walls surfaces.</t>
  </si>
  <si>
    <t>Cement and sand (1:4):</t>
  </si>
  <si>
    <t>20mm thk plaster to external walls to ready to receive paints.</t>
  </si>
  <si>
    <t>Plastered  internal walls surfaces.</t>
  </si>
  <si>
    <t>ELECTRICAL AND LIGHTENING PROTECTION INSTALLATION.</t>
  </si>
  <si>
    <t>Electrical Installation:</t>
  </si>
  <si>
    <t>Supply, install, connect, test an commission complete lighting fixture, including all supports, lamps, suspensions, clamps, switchgears, internal conductors and /or cables, and all other accessories necessary as per the drawings.</t>
  </si>
  <si>
    <t>Mk 2 gang , 2 way 10AX light switches to BS 3676 part 1:1999 model No. K4872 WHI</t>
  </si>
  <si>
    <t>Mk 1 gang , 1 way 10AX light switche to BS 3676 part 1: 1999 model No. K4872 WHI</t>
  </si>
  <si>
    <t>No</t>
  </si>
  <si>
    <t>13A , multipurpose 2 gang with integrated  dual 2A USB capability complying with BS 5733, switched socket outlets with 3 pins to BS 1363 part 2: 1995 . Mounted where indicated on the electrical layout.</t>
  </si>
  <si>
    <t>45A switched cooker units to comply with BS 4177:1992 fixed in Kichennet as shown on drwgs.</t>
  </si>
  <si>
    <t>Lamps</t>
  </si>
  <si>
    <t>Sockets and Switches:</t>
  </si>
  <si>
    <t>Return, fill in selected excavated material around foundations and well ram in layers not exceeding 200mm thick</t>
  </si>
  <si>
    <t>100mm blinding In-situ plain concrete (grade 1:3:6) as described in:-</t>
  </si>
  <si>
    <t>Vibrated in-situ reinforced concrete (1:2:4) to BS 8500:2002 in:-</t>
  </si>
  <si>
    <t>Ground Slab</t>
  </si>
  <si>
    <t>Sides of  stud columns</t>
  </si>
  <si>
    <t>Sides of Ground Beams</t>
  </si>
  <si>
    <t>Sides of ramp, over 100 but n.e 150mm high.</t>
  </si>
  <si>
    <t>8mm dia. Bars in :</t>
  </si>
  <si>
    <t>Starter Columns</t>
  </si>
  <si>
    <t>Ground Beams</t>
  </si>
  <si>
    <t>16mm Ditto but to:</t>
  </si>
  <si>
    <t>A.142 welded mesh reinforcement in Ground floor slab bed and Ramp (allow 200mm end and side laps)</t>
  </si>
  <si>
    <t>Columns Pads</t>
  </si>
  <si>
    <t>1000 Gauge polythene sheeting laid on well compacted marrum/gravel with 150mm overlap at the ends</t>
  </si>
  <si>
    <t>250mm wide laid horizontally under walls with 100mm long end laps .</t>
  </si>
  <si>
    <t>100 mm thick partition walls of 2.5m heigth in the wash rooms</t>
  </si>
  <si>
    <t>Precast cement sand blocks work bedded and jointed in cement and sand (1:4) mortar in:</t>
  </si>
  <si>
    <t>Edges of slab n.e 200 mm high.</t>
  </si>
  <si>
    <t>Horizontal edges of ground Slab n.e 150mm high.</t>
  </si>
  <si>
    <t xml:space="preserve">Sides of flights n.e 250mm , risers n.e 150mm  and soffits of  staircases. </t>
  </si>
  <si>
    <t>Beams</t>
  </si>
  <si>
    <t>8mm  dia. links in:</t>
  </si>
  <si>
    <t xml:space="preserve">16mm diameter bars in: </t>
  </si>
  <si>
    <t xml:space="preserve">Columns </t>
  </si>
  <si>
    <t xml:space="preserve">12mm diameter bars in : </t>
  </si>
  <si>
    <t>Solid slab</t>
  </si>
  <si>
    <t>Staircases(Stair 01 &amp; Stair 02)</t>
  </si>
  <si>
    <r>
      <t xml:space="preserve">Provide , maintain and keep in a clean condition adequate </t>
    </r>
    <r>
      <rPr>
        <b/>
        <sz val="10"/>
        <color indexed="8"/>
        <rFont val="Times New Roman"/>
        <family val="1"/>
      </rPr>
      <t>temporary sanitary facilities</t>
    </r>
    <r>
      <rPr>
        <sz val="10"/>
        <color indexed="8"/>
        <rFont val="Times New Roman"/>
        <family val="1"/>
      </rPr>
      <t xml:space="preserve"> in accordance with the local authority regulations for all persons employed on the site.</t>
    </r>
  </si>
  <si>
    <t>Back Fillings</t>
  </si>
  <si>
    <t>Supply and fix the following purpose made alluminium casement windows, fasteners, rubbers and 5mm tinted glass from an approved provider with excellent workmanship to the satisfaction of the client.</t>
  </si>
  <si>
    <t xml:space="preserve"> WINDOWS  AND  DOORS </t>
  </si>
  <si>
    <t>Supply and fix the following purpose made unique mild steel burglars to alluminium windows, consisting of  20 x 20 mm mild steel RHS with excellent workmanship to the satisfaction of the relevant authority.</t>
  </si>
  <si>
    <t>Surfaces of  Doors  burglars</t>
  </si>
  <si>
    <t>Supply and fix the following purpose made unique mild steel burglars to alluminium doors, consisting of  20 x 20 mm mild steel RHS with excellent workmanship to the satisfaction of the relevant authority.</t>
  </si>
  <si>
    <t>Supply, install and test the following doors fitttings as described:Rate shall include all the cost of material,installation ,and contractors profits.</t>
  </si>
  <si>
    <t>Power Supply:</t>
  </si>
  <si>
    <t>Wiring to internal and external lighting points and sockets outlets in 1.5 mm², 2.5mm² and 4mm ² cables  including concealed  25mm² conduits and other accessories.</t>
  </si>
  <si>
    <t>25mm Conduits PVC Pipes</t>
  </si>
  <si>
    <t>1.5mm ² wire</t>
  </si>
  <si>
    <t>Roll</t>
  </si>
  <si>
    <t xml:space="preserve">2.5mm ² wire </t>
  </si>
  <si>
    <t>4.0mm ² wire</t>
  </si>
  <si>
    <t>FIRE SAFETY</t>
  </si>
  <si>
    <t xml:space="preserve">supply and intall  the following fire fighting and fire safety equipments complete with all the necessary accessories . Rate shall include all the prices for equipments , accessories,  wiring and labor for installation to final Commssioning as may be shown on fire Safety Layout drawings: - NOTE: </t>
  </si>
  <si>
    <t xml:space="preserve">Fire Control box </t>
  </si>
  <si>
    <t xml:space="preserve">Item </t>
  </si>
  <si>
    <t>Smoke detectors</t>
  </si>
  <si>
    <t>Fire Alarm (break Glass)</t>
  </si>
  <si>
    <t>Alarm Siren ( Speakers)</t>
  </si>
  <si>
    <t>Fire Extinguishers:( All to be wall mounted)</t>
  </si>
  <si>
    <t>i)  Carbondioxide based:-</t>
  </si>
  <si>
    <t>5kg , model 950 in Amerex range for Class B flammable liquid fire.</t>
  </si>
  <si>
    <t>ii)  Clear agent :-</t>
  </si>
  <si>
    <t>Colorless, odorless, electrically non-conductive  Clear agent fire extinguishers, model FE09    Part No.(UL) 429021 ANSUL  ,  charged wt 9.9 kg.</t>
  </si>
  <si>
    <t>iii)  Powder Based :-</t>
  </si>
  <si>
    <t>Model 423, 9 Kg  ABC extinguisher in Amerex range,  kite Marked and BAFE approved to BS EN3.</t>
  </si>
  <si>
    <r>
      <t xml:space="preserve">Adel 3398 keyless Biometric finger print Door lock trinitiy; finger print+ password and key to doors marked </t>
    </r>
    <r>
      <rPr>
        <b/>
        <sz val="14"/>
        <color indexed="8"/>
        <rFont val="Times New Roman"/>
        <family val="1"/>
      </rPr>
      <t>D3</t>
    </r>
    <r>
      <rPr>
        <sz val="14"/>
        <color indexed="8"/>
        <rFont val="Times New Roman"/>
        <family val="1"/>
      </rPr>
      <t xml:space="preserve"> and </t>
    </r>
    <r>
      <rPr>
        <b/>
        <sz val="14"/>
        <color indexed="8"/>
        <rFont val="Times New Roman"/>
        <family val="1"/>
      </rPr>
      <t>D2</t>
    </r>
  </si>
  <si>
    <r>
      <t xml:space="preserve">WALLS </t>
    </r>
    <r>
      <rPr>
        <sz val="12"/>
        <color indexed="8"/>
        <rFont val="Times New Roman"/>
        <family val="1"/>
      </rPr>
      <t xml:space="preserve"> ( </t>
    </r>
    <r>
      <rPr>
        <b/>
        <i/>
        <sz val="12"/>
        <color indexed="8"/>
        <rFont val="Times New Roman"/>
        <family val="1"/>
      </rPr>
      <t>Internal Wall surfaces</t>
    </r>
    <r>
      <rPr>
        <sz val="12"/>
        <color indexed="8"/>
        <rFont val="Times New Roman"/>
        <family val="1"/>
      </rPr>
      <t>)</t>
    </r>
  </si>
  <si>
    <r>
      <t xml:space="preserve">WALLS </t>
    </r>
    <r>
      <rPr>
        <sz val="12"/>
        <color indexed="8"/>
        <rFont val="Times New Roman"/>
        <family val="1"/>
      </rPr>
      <t xml:space="preserve"> ( </t>
    </r>
    <r>
      <rPr>
        <b/>
        <i/>
        <sz val="12"/>
        <color indexed="8"/>
        <rFont val="Times New Roman"/>
        <family val="1"/>
      </rPr>
      <t>External Wall surfaces</t>
    </r>
    <r>
      <rPr>
        <sz val="12"/>
        <color indexed="8"/>
        <rFont val="Times New Roman"/>
        <family val="1"/>
      </rPr>
      <t>)</t>
    </r>
  </si>
  <si>
    <r>
      <rPr>
        <b/>
        <i/>
        <u/>
        <sz val="12"/>
        <color indexed="8"/>
        <rFont val="Times New Roman"/>
        <family val="1"/>
      </rPr>
      <t>Note:</t>
    </r>
    <r>
      <rPr>
        <sz val="12"/>
        <color indexed="8"/>
        <rFont val="Times New Roman"/>
        <family val="1"/>
      </rPr>
      <t xml:space="preserve"> </t>
    </r>
    <r>
      <rPr>
        <i/>
        <sz val="12"/>
        <color indexed="8"/>
        <rFont val="Times New Roman"/>
        <family val="1"/>
      </rPr>
      <t>All electrical wiring in Ceiling should be concealed in conduits pipes and clearly marked .</t>
    </r>
  </si>
  <si>
    <t xml:space="preserve"> Ceiling /Wall mounted Fire Emergency exit  Symbols A5350 on all exit doors, corridors etc.</t>
  </si>
  <si>
    <r>
      <t>Supply and install  of earthing system and lightining arrester in order to keep earth resistance below10 ohms.                                                                                        a. Earth rod  10mm</t>
    </r>
    <r>
      <rPr>
        <vertAlign val="superscript"/>
        <sz val="10"/>
        <rFont val="Arial"/>
        <family val="2"/>
      </rPr>
      <t xml:space="preserve">2                                                                                                                     </t>
    </r>
    <r>
      <rPr>
        <sz val="10"/>
        <rFont val="Arial"/>
        <family val="2"/>
      </rPr>
      <t>b.Earth rod joint and clamp 10mm</t>
    </r>
    <r>
      <rPr>
        <vertAlign val="superscript"/>
        <sz val="10"/>
        <rFont val="Arial"/>
        <family val="2"/>
      </rPr>
      <t xml:space="preserve">2                                                                                </t>
    </r>
    <r>
      <rPr>
        <sz val="10"/>
        <rFont val="Arial"/>
        <family val="2"/>
      </rPr>
      <t>c.16mm2 PVC/Cu cable from the main distribution board  to the earth electrode                                                                                                         d.Copper thunder arrester                                                                             e.copper strip (25mmx3mm)                                                                        f.Copper lightening electrode</t>
    </r>
  </si>
  <si>
    <t>LIGHTENING  PROTECTION</t>
  </si>
  <si>
    <t>Pipe Work  ( Water Supply and Soil /Waste Water Disposal)</t>
  </si>
  <si>
    <t>Supply and install the following pipes and their accessories. Rate shall include all the materials cost, labor , excavating trench for laying pipes and hacking and making good wall surfaces, fixing  joints, valves, and all other associated costs to commissioning.</t>
  </si>
  <si>
    <t>Over Head Tank:</t>
  </si>
  <si>
    <t>Long Screw 1"</t>
  </si>
  <si>
    <t>G.I Tee 1"</t>
  </si>
  <si>
    <t xml:space="preserve">Gate Valve 1" </t>
  </si>
  <si>
    <t>G.I Elbows 1"</t>
  </si>
  <si>
    <t xml:space="preserve">  Cold Water Supply Pipes and Accessories.</t>
  </si>
  <si>
    <t>PVC Pipes 1" ( blue Color)</t>
  </si>
  <si>
    <t>G.I  Elbow 1"</t>
  </si>
  <si>
    <t>Gate Valve 1"</t>
  </si>
  <si>
    <t xml:space="preserve">Reducing Bush/Sockets 1" x ½" </t>
  </si>
  <si>
    <t xml:space="preserve">Angle Valves  ½" x ½" </t>
  </si>
  <si>
    <t xml:space="preserve">G.I Union 1"  </t>
  </si>
  <si>
    <t>G.I Nipple 1"</t>
  </si>
  <si>
    <t xml:space="preserve">Pillar Tap ½" </t>
  </si>
  <si>
    <t xml:space="preserve">Flexible tubes  ½" x ½" </t>
  </si>
  <si>
    <t>Thread Seal taps (Big Size)</t>
  </si>
  <si>
    <t xml:space="preserve"> Waste  water Pipes  1 ½" and Accessories.</t>
  </si>
  <si>
    <t xml:space="preserve">PVC Pipes   1 ½" </t>
  </si>
  <si>
    <t>PVC Tee and Plug  1 ½"</t>
  </si>
  <si>
    <t>PVC Elbow  1 ½"  "</t>
  </si>
  <si>
    <t>PVC R/Socket  2" x 1 ½"</t>
  </si>
  <si>
    <t>PVC R/bush  3" x 2"</t>
  </si>
  <si>
    <t>PVC  Plug  1 ½" "</t>
  </si>
  <si>
    <t>Bottle traps   1 ½"</t>
  </si>
  <si>
    <t xml:space="preserve">PVC  Solvent Cement </t>
  </si>
  <si>
    <t>Floor Traps 4" 4 ways 2" Outlet</t>
  </si>
  <si>
    <t>Waste Water Pipes 2 &amp; 3"</t>
  </si>
  <si>
    <t>PVC Pipes  3"</t>
  </si>
  <si>
    <t>PVC Pipes  2"</t>
  </si>
  <si>
    <t xml:space="preserve"> Soil Pipes   and accessories.</t>
  </si>
  <si>
    <t>PVC Pipes  4"</t>
  </si>
  <si>
    <t>PVC elbows 4"</t>
  </si>
  <si>
    <t>PVC Access door 4 "</t>
  </si>
  <si>
    <t>PCV elbow Inspections</t>
  </si>
  <si>
    <t>PVC Clip  4"</t>
  </si>
  <si>
    <t>Fischer  Screw 4 "</t>
  </si>
  <si>
    <t>Sharp Taps</t>
  </si>
  <si>
    <t>Other:</t>
  </si>
  <si>
    <t>Manhole Covers (50 x 50)</t>
  </si>
  <si>
    <t xml:space="preserve">Inspection Covers (30 x 30) </t>
  </si>
  <si>
    <r>
      <t>Supply &amp; installation of  4 core ( for 3 phase) 16mm</t>
    </r>
    <r>
      <rPr>
        <vertAlign val="superscript"/>
        <sz val="11"/>
        <rFont val="Times New Roman"/>
        <family val="1"/>
      </rPr>
      <t>2</t>
    </r>
    <r>
      <rPr>
        <sz val="11"/>
        <rFont val="Times New Roman"/>
        <family val="1"/>
      </rPr>
      <t xml:space="preserve"> diameter armoured underground electric cable connection in conduits to the nearest power supply or back up generator; include for all excavations and connections to Engineers approval.</t>
    </r>
  </si>
  <si>
    <t>Rate shall include cost of materials, labor,contractors profits and overheads.</t>
  </si>
  <si>
    <t>4x18W energy saving flourescent tube 600 x 600mm (2' x 2')with reflector.</t>
  </si>
  <si>
    <t>1x 18W LED  4' energy saving fluorescence lamps.</t>
  </si>
  <si>
    <t>1x 18W LED  2' energy saving fluorescence lamps.</t>
  </si>
  <si>
    <t>Energy Saving ceiling mounted lamps(moon light) 18W.</t>
  </si>
  <si>
    <t>External wall mounted  energy saving Security lamps( Habitat Collection  LED )</t>
  </si>
  <si>
    <t>Energy saving recessed ceiling mounted lamps (small) for toilets.</t>
  </si>
  <si>
    <t>1800 BTU air conditioners, LG or Sumsung make</t>
  </si>
  <si>
    <t>SEPTIC TANK</t>
  </si>
  <si>
    <t>STEEL WATER TANK</t>
  </si>
  <si>
    <t xml:space="preserve">Provide a provisional sum to supply a 7m high steel water tank. With 4No. 100 x 50 x 3mm RHS steel postr , alternate angle bracing of sizes 100x 50 x 3mm thk, 3mm thick chequered plate platform size  1600 x 1600mm, and 50 x 50 mm guard rails. </t>
  </si>
  <si>
    <t>Supply 5000Litre plastic Storage water tank with covering lid.</t>
  </si>
  <si>
    <t>Excavation</t>
  </si>
  <si>
    <t>Excavate pit for Septic tank n.e 3.0m depth</t>
  </si>
  <si>
    <t xml:space="preserve">Supply, fill and compact murram at the bottom of the pit n.e 100mm thk to receive concrete bed. </t>
  </si>
  <si>
    <t>50mm thick under ground slab concrete blinding..</t>
  </si>
  <si>
    <t>Vibrated in-situ reinforced concrete (1:2:4 to BS 8500:2002 :-</t>
  </si>
  <si>
    <t>Vibrated in-situ reinforced concrete (1:3:6) to BS 8500:2002 :-</t>
  </si>
  <si>
    <t>100mm thick  in ground slab</t>
  </si>
  <si>
    <t>Soffit of roof beam</t>
  </si>
  <si>
    <t>Precast cement sand blocks work beded and jointed in cement and sand (1:4) mortar   and reinforced with hoop iron after every two courses in:</t>
  </si>
  <si>
    <t>200mm thick  wall.</t>
  </si>
  <si>
    <t>Plaster Work</t>
  </si>
  <si>
    <t>Cement and sand (1:3) plaster.</t>
  </si>
  <si>
    <t>R8 in :</t>
  </si>
  <si>
    <t>beam</t>
  </si>
  <si>
    <t xml:space="preserve">T12 in: </t>
  </si>
  <si>
    <t>Rcc ground slab</t>
  </si>
  <si>
    <t>Intermediate beam</t>
  </si>
  <si>
    <t>Roof Slab</t>
  </si>
  <si>
    <t>Horizontal surface of roof slab n.e 200mm</t>
  </si>
  <si>
    <t>Sides of Columns</t>
  </si>
  <si>
    <t>ManHoles and Gulley traps:</t>
  </si>
  <si>
    <t>Precast cement sand block /brick work  bedded and jointed in cement and sand (1:4) mortar in:</t>
  </si>
  <si>
    <t>Vibrated in-situ reinforced concrete mix (1:2:4) to BS 8500:2002 under:-</t>
  </si>
  <si>
    <t>Plaster</t>
  </si>
  <si>
    <t>Provide a 20mm thick waterproof cement sand plaster mix ratio 1:3 to surfaces of walls ( Manholes &amp; gulley traps) , and fine steel float finished.</t>
  </si>
  <si>
    <t>12No. Manholes of 0.6x 0.6 mm  internal width, depth n.e 0.8m.</t>
  </si>
  <si>
    <t>Excavate pits for :</t>
  </si>
  <si>
    <t>12No. Man holes 0.6x 0.6 mm  internal width, depth n.e 0.8m.</t>
  </si>
  <si>
    <t>1No. Gulley trap (0.3 x 0.3)mm internal width, depth of approx. 0.6m</t>
  </si>
  <si>
    <t xml:space="preserve"> 100mm thick to the bases of 12No. Manholes</t>
  </si>
  <si>
    <t xml:space="preserve"> 100mm thick to the bases of 1No. Gulley trap</t>
  </si>
  <si>
    <t>BRC mesh A192 under the bases of 1No Gulley traps.</t>
  </si>
  <si>
    <t>BRC mesh A192 under the bases of 12No Manholes</t>
  </si>
  <si>
    <t>SOAK AWAY PIT</t>
  </si>
  <si>
    <t>Excavate a Pit of 1.2 dia. And depth of 1.8 as soak away.</t>
  </si>
  <si>
    <t>Provide a 200mm hardcore of selected and approved  fillings spread , well rammed and compacted.</t>
  </si>
  <si>
    <t>Supply a one layer of gauge 1000 polythene sheed DPM to be layed on hardcore filling with 200mm overlap and covered with grass and natural soil.</t>
  </si>
  <si>
    <t>PVC P-Traps 4"</t>
  </si>
  <si>
    <t>Tin</t>
  </si>
  <si>
    <t>Appliances:-</t>
  </si>
  <si>
    <t>Supply and install the following appliances as manufactured by 'M/S HIND WARE' or other equal and approved make complete with matching brackets as necessary for fixing to walls or floor as appropriate.</t>
  </si>
  <si>
    <t>Wash Hand Basin, (milano italy) complete with accessories.</t>
  </si>
  <si>
    <t>Wc Pan Seating type , Low level flushing Cistern with flushing push button ontop of the cistern.</t>
  </si>
  <si>
    <t>450 x 300 x 6mm thick polished plate glass mirror with 2 No. holes and 2 No. chromium plated domex screws.</t>
  </si>
  <si>
    <t>Supply and fix single bowl double tray stainless kitchen sink complete with approved pillar tap, plastic plug with chain and stay and 38mm plastic bottle trap.</t>
  </si>
  <si>
    <t xml:space="preserve">Supply and install wall mouned urinals , (Milano Italy make) </t>
  </si>
  <si>
    <r>
      <t xml:space="preserve">W1=2.0 x 1.80 ( </t>
    </r>
    <r>
      <rPr>
        <b/>
        <sz val="12"/>
        <color indexed="8"/>
        <rFont val="Times New Roman"/>
        <family val="1"/>
      </rPr>
      <t>12No</t>
    </r>
    <r>
      <rPr>
        <sz val="12"/>
        <color indexed="8"/>
        <rFont val="Times New Roman"/>
        <family val="1"/>
      </rPr>
      <t>. )</t>
    </r>
  </si>
  <si>
    <t>D1 = 2.20 X2.40  (  1No.  )</t>
  </si>
  <si>
    <t>D2 =1.20 X 2.40   (  3No.  )</t>
  </si>
  <si>
    <t>D3 = 1.20 X 2.4 0  (   1No. )</t>
  </si>
  <si>
    <t>D4 = 2.00 X 2.20   (   1Nol.)</t>
  </si>
  <si>
    <t>D5 = 0.90 X 2.40  ( 2Nol)</t>
  </si>
  <si>
    <t>D6 = 0.80 X 2.40   ( 2No.)</t>
  </si>
  <si>
    <r>
      <t xml:space="preserve">W2 =1.00  x 1.80( </t>
    </r>
    <r>
      <rPr>
        <b/>
        <sz val="12"/>
        <color indexed="8"/>
        <rFont val="Times New Roman"/>
        <family val="1"/>
      </rPr>
      <t>4No</t>
    </r>
    <r>
      <rPr>
        <sz val="12"/>
        <color indexed="8"/>
        <rFont val="Times New Roman"/>
        <family val="1"/>
      </rPr>
      <t>. )</t>
    </r>
  </si>
  <si>
    <r>
      <t xml:space="preserve">W3 =0.70 x 0.60( </t>
    </r>
    <r>
      <rPr>
        <b/>
        <sz val="12"/>
        <color indexed="8"/>
        <rFont val="Times New Roman"/>
        <family val="1"/>
      </rPr>
      <t>2No.</t>
    </r>
    <r>
      <rPr>
        <sz val="12"/>
        <color indexed="8"/>
        <rFont val="Times New Roman"/>
        <family val="1"/>
      </rPr>
      <t xml:space="preserve"> )</t>
    </r>
  </si>
  <si>
    <r>
      <t xml:space="preserve">W4 =1.20 x 2.00( </t>
    </r>
    <r>
      <rPr>
        <b/>
        <sz val="12"/>
        <color indexed="8"/>
        <rFont val="Times New Roman"/>
        <family val="1"/>
      </rPr>
      <t>1No.</t>
    </r>
    <r>
      <rPr>
        <sz val="12"/>
        <color indexed="8"/>
        <rFont val="Times New Roman"/>
        <family val="1"/>
      </rPr>
      <t xml:space="preserve"> )</t>
    </r>
  </si>
  <si>
    <r>
      <t>W5 = 0.75 x2.50(</t>
    </r>
    <r>
      <rPr>
        <b/>
        <sz val="12"/>
        <color indexed="8"/>
        <rFont val="Times New Roman"/>
        <family val="1"/>
      </rPr>
      <t>2No.</t>
    </r>
    <r>
      <rPr>
        <sz val="12"/>
        <color indexed="8"/>
        <rFont val="Times New Roman"/>
        <family val="1"/>
      </rPr>
      <t xml:space="preserve">  )</t>
    </r>
  </si>
  <si>
    <r>
      <t xml:space="preserve">W6 =0.90 x2.50( </t>
    </r>
    <r>
      <rPr>
        <b/>
        <sz val="12"/>
        <color indexed="8"/>
        <rFont val="Times New Roman"/>
        <family val="1"/>
      </rPr>
      <t xml:space="preserve"> 5No.</t>
    </r>
    <r>
      <rPr>
        <sz val="12"/>
        <color indexed="8"/>
        <rFont val="Times New Roman"/>
        <family val="1"/>
      </rPr>
      <t xml:space="preserve">  )</t>
    </r>
  </si>
  <si>
    <r>
      <t xml:space="preserve">D1 = 2.20 X2.40  (  </t>
    </r>
    <r>
      <rPr>
        <b/>
        <sz val="12"/>
        <color indexed="8"/>
        <rFont val="Times New Roman"/>
        <family val="1"/>
      </rPr>
      <t>1No.</t>
    </r>
    <r>
      <rPr>
        <sz val="12"/>
        <color indexed="8"/>
        <rFont val="Times New Roman"/>
        <family val="1"/>
      </rPr>
      <t xml:space="preserve">  )</t>
    </r>
  </si>
  <si>
    <r>
      <t xml:space="preserve">D2 =1.20 X 2.40   (  </t>
    </r>
    <r>
      <rPr>
        <b/>
        <sz val="12"/>
        <color indexed="8"/>
        <rFont val="Times New Roman"/>
        <family val="1"/>
      </rPr>
      <t>3No.</t>
    </r>
    <r>
      <rPr>
        <sz val="12"/>
        <color indexed="8"/>
        <rFont val="Times New Roman"/>
        <family val="1"/>
      </rPr>
      <t xml:space="preserve">  )</t>
    </r>
  </si>
  <si>
    <t>Supply and fix the following purpose made alluminium partition wall , complete with 10mm glazed transparent security glass  in 3 layers.</t>
  </si>
  <si>
    <t>how many colums????</t>
  </si>
  <si>
    <t>how much per liter ??????</t>
  </si>
  <si>
    <t xml:space="preserve">what size of steel rod to be use </t>
  </si>
  <si>
    <t>Supply 100A 12- ways  3 phase 4 pole SPN MCB consumer Unit flash mounting complete with integral isolator, vigi MCB and RCCB 100A -30mA and all accessories as MEM , CRABTREE or equal approved.</t>
  </si>
  <si>
    <t xml:space="preserve">should be lumbson of a volume </t>
  </si>
  <si>
    <t>how many man holes ?????</t>
  </si>
  <si>
    <t>400 x 400 x 10 mm thk colored glazed ceramic tiles of approved color by the WHO technical team fixed to prepared screed with cement adhessive.</t>
  </si>
  <si>
    <t>12mm thick on internal walls of wash rooms to receive glazed tiles of approved color &amp; quality n.e 2.4m high.</t>
  </si>
  <si>
    <t>Bills  Page No.</t>
  </si>
  <si>
    <t>Provide a Contigency of 10 % to cater for Unforeseen conditions</t>
  </si>
  <si>
    <t>GRAND TOTAL</t>
  </si>
  <si>
    <t>TOTAL CARRIED TO SUMMARY</t>
  </si>
  <si>
    <t>Note</t>
  </si>
  <si>
    <t>Note: Fire Control box, smoke detectors, fire alarm (breakglass) and Alarm speakers comes as a system</t>
  </si>
  <si>
    <t xml:space="preserve">BILLS OF QUANTITIES FOR THE PROPOSED CONSTRUCTION OF                                                              EMERGENCY OPERATION CENTER   ( EOC )  - OPTION 02                 </t>
  </si>
  <si>
    <t>4.0,2</t>
  </si>
  <si>
    <r>
      <t>Supply, Fabricate and intall metallic roof trusses and rafters made of RSH (</t>
    </r>
    <r>
      <rPr>
        <b/>
        <i/>
        <sz val="12"/>
        <rFont val="Garamond"/>
        <family val="1"/>
      </rPr>
      <t>100x 50 x 3mm</t>
    </r>
    <r>
      <rPr>
        <sz val="12"/>
        <rFont val="Garamond"/>
        <family val="1"/>
      </rPr>
      <t xml:space="preserve">).All trusses and rafters has to be painted with two coats of primer oil based paints. Contractor has to submit shop drawing before commencement of work to the WHO dedicated supervisor for approval to: </t>
    </r>
  </si>
  <si>
    <t>4.0.5</t>
  </si>
  <si>
    <t>9No.  Trusses of 100 x 50 x 3mm RSH as described on drwgs including 6mm gusset plate and two coats of primer oil based paints</t>
  </si>
  <si>
    <t>100 x 50 x 3 mm angled iron as anchor cast into roof beam, min. length = 500mm</t>
  </si>
  <si>
    <t>100mm x 50mm x 2mm Z-purlins bolted to trusses using  100x 50 x 3mm angled iron cleats  including two coats of primer paints.</t>
  </si>
  <si>
    <t>RSH 150 x 50 x 3mm  Wall Plate incl. two coats of primer oil based paints.</t>
  </si>
  <si>
    <t>RSH 100 x 50 x 3mm as rafters, incl. two coats of primer oil based paints.</t>
  </si>
  <si>
    <t>4.0.6</t>
  </si>
  <si>
    <t>4.0.7</t>
  </si>
  <si>
    <t>140mm Diameter PVC  rain water down pipes and fittings  and including Pvc clips fixed to walls at 1200mm c/c</t>
  </si>
  <si>
    <t>Rate    (USD)</t>
  </si>
  <si>
    <t>Grand Total</t>
  </si>
  <si>
    <t>Site Preparation</t>
  </si>
  <si>
    <t>ml</t>
  </si>
  <si>
    <t>m²</t>
  </si>
  <si>
    <t>m³</t>
  </si>
  <si>
    <t xml:space="preserve">Allow for general clearance of  the site of all bushes, grass and shrubs, dig out all anti hills apply burn or cart away from site </t>
  </si>
  <si>
    <t>Excavation and Earth Work</t>
  </si>
  <si>
    <t>Provide and apply anti-termite treatment to the sides and bases of excavated trenches</t>
  </si>
  <si>
    <t>Excavate for strip foundation  600 mm x600mm and not exceeding 700mm deep commencing from stripped level.</t>
  </si>
  <si>
    <t>Rate shall include for depositing, handling, hoisting into position, vibrating and making good after removal of formwork etc.  Concrete price shall includes all formwork required for the specific activities, poring and curing for minimum 7-days unless other wise stated separately.</t>
  </si>
  <si>
    <t>PLAIN CONCRETE CLASS 10; 20mm AGGREGATE : in</t>
  </si>
  <si>
    <t xml:space="preserve">Masonry work </t>
  </si>
  <si>
    <t xml:space="preserve">Backfill around the strip masonry foundation and under ground floor slab 400 mm with selected material (hardcore) or murram with 96% compacted density  at each 200 m thick layer.  </t>
  </si>
  <si>
    <t>Supplying &amp;  laying  A142 BRC net  for  ground floor slab: include laps and waste. DPM sheet. 0.2mm thick(ga. 1000) shall be laid on compacted slab fill prior to laying the BRC.</t>
  </si>
  <si>
    <t>Finishes</t>
  </si>
  <si>
    <t>Painting work</t>
  </si>
  <si>
    <t>Contingency (10%)</t>
  </si>
  <si>
    <t xml:space="preserve">Sub-Total </t>
  </si>
  <si>
    <t>70mm thick concrete slab on tank base</t>
  </si>
  <si>
    <t>Sub-Total to main summary</t>
  </si>
  <si>
    <t>1.1.1</t>
  </si>
  <si>
    <t>Concrete Work.</t>
  </si>
  <si>
    <t>1.2.1</t>
  </si>
  <si>
    <t>1.2.2</t>
  </si>
  <si>
    <t xml:space="preserve">Excavate oversite not exceeding 150mm deep to remove vegetable top soil, wheel and deposit from the site </t>
  </si>
  <si>
    <t>50mm thick blinding layer under foundation trenches</t>
  </si>
  <si>
    <t>Prepare and apply one coat of primer and two coats of vinyl silk paint of approved colour and quality to  walls face in tank base</t>
  </si>
  <si>
    <t>BILL OF QUANTITIES</t>
  </si>
  <si>
    <t xml:space="preserve">ELEMENT NO: 01  </t>
  </si>
  <si>
    <t>Rate shall include for preparation of surface cleaning down, smoothing, knotting, putting, stepping etc. protection of floors and fitting, removing &amp; replacing door and window, furniture, and cleaning windows etc. Upon completion.</t>
  </si>
  <si>
    <t>2.2.1</t>
  </si>
  <si>
    <t>2.2.2</t>
  </si>
  <si>
    <t>2.3.1</t>
  </si>
  <si>
    <t>Sub-Total Carried to main summary</t>
  </si>
  <si>
    <t>3.1.1</t>
  </si>
  <si>
    <t>3.1.3</t>
  </si>
  <si>
    <t>ELEMENT No 02</t>
  </si>
  <si>
    <t xml:space="preserve">solid concrete blockwork, Dimensions: 400x200x200mm of minimum compressive strength of 2.8N/mm2 and mortar designation,jointed and bedded in cement sand (1:3) mortar </t>
  </si>
  <si>
    <t>1.2.3</t>
  </si>
  <si>
    <t>1.2.4</t>
  </si>
  <si>
    <t>Sub-Structural Work</t>
  </si>
  <si>
    <t>Rate shall include for  providing and applying  plastering, screening, paint, preparation of surface cleaning down, smoothing, knotting, stepping etc. protection of floors and fitting, removing  and cleaning of doors etc.  Upon completion of painting work.</t>
  </si>
  <si>
    <t>Ditto: screeding to floor</t>
  </si>
  <si>
    <t>2.4.1</t>
  </si>
  <si>
    <t>2.4.2</t>
  </si>
  <si>
    <t>2.5.1</t>
  </si>
  <si>
    <t>ELEMENT No 03</t>
  </si>
  <si>
    <t>Rack pallet system</t>
  </si>
  <si>
    <t>Supply and install heavy duty  rack pallet system of approved quality, 4 levels with upright frame measuring L-2000 x W-1200, 60X52X2mm.  Cross beam L2000, 80x45x2mm, one piecm beam, steel plate L2000xD1200,H20mmx0.8mm  (2 plates and 8 ribs) complete</t>
  </si>
  <si>
    <t xml:space="preserve">No </t>
  </si>
  <si>
    <t>Electrical Installation</t>
  </si>
  <si>
    <t>Rates in Bill of Quantities shall include all necessary materials Cables, conduits, PVC sunk box, bulbs, switches etc.) and labour required to complete the electrical installation to good working order.</t>
  </si>
  <si>
    <t>Supply 100A 12- ways  3 phase 4 pole SPN MCB consumer Unit flash mounting complete with integral isolator, vigil MCB and RCCB 100A -30mA and all accessories as MEM , CRABTREE or equal approved and construct shade to cover the distribution board</t>
  </si>
  <si>
    <t>Supply &amp; installation of  4 core ( for 3 phase) 35mm diameter armoured underground electric cable, connect in conduits to power supply/generator room or back up power. Rate should include excavations work and connections and workmanship to the approval of WHO</t>
  </si>
  <si>
    <t>Supply mini distribution board</t>
  </si>
  <si>
    <t>Sockets:</t>
  </si>
  <si>
    <t>13A , multipurpose 2 gang  complying with BS 5733, switched socket outlets with 3 pins to BS 1363 part 2: 1995 . Mounted where indicated on the electrical layout including all accessories such as bends, boxes , conduits, wiring etc.</t>
  </si>
  <si>
    <t>Light Switches:</t>
  </si>
  <si>
    <t>Mk 1 gang , 1 way 10AX light switches to BS 3676 part 1: 1999 model No. K4872 WHI</t>
  </si>
  <si>
    <t xml:space="preserve"> Fluorescent tube ligting</t>
  </si>
  <si>
    <t>ELEMENT NO 04</t>
  </si>
  <si>
    <t>ElEMENT NO 05</t>
  </si>
  <si>
    <t>5.1.1</t>
  </si>
  <si>
    <t>5.1.2</t>
  </si>
  <si>
    <t>5.1.3</t>
  </si>
  <si>
    <t>5.1.4</t>
  </si>
  <si>
    <t>5.2.1</t>
  </si>
  <si>
    <t>5.3.1</t>
  </si>
  <si>
    <t>5.4.1</t>
  </si>
  <si>
    <t>ACCESS ROAD AND SITE DEVELOPMENT</t>
  </si>
  <si>
    <t xml:space="preserve">                                           Total carried to summary ……</t>
  </si>
  <si>
    <t>Excavation for Open Drainage Channel at A/G depth of 400mm Deep and 400mm Wide</t>
  </si>
  <si>
    <t>Supplying and placing of Mass Concrete of 100mm thick Gr.10 (1:3:6) concrete to strip foundatuon  ,ready to receive Sub- structure wall.</t>
  </si>
  <si>
    <t xml:space="preserve">Construction of Short Block concrete walls to retain direct storm water </t>
  </si>
  <si>
    <t>20mm. thick cement and sand 1:3 plinth plaster finished smooth with coloured cement steel floating.</t>
  </si>
  <si>
    <t>Allow for provision for weepholes fitted with 1.5" PVC Pipes cut in to sizes 300mm and Placing 1000mm C-C to direct underground water perculation in to diches.</t>
  </si>
  <si>
    <t>Ditto: 150mm thick marrum on the coumpond warehouse (MSU) compound well rolled and consolidated with the ground</t>
  </si>
  <si>
    <t xml:space="preserve">Site surface drainage </t>
  </si>
  <si>
    <t>250 mm thick selected material well rolled and consolidated with the ground</t>
  </si>
  <si>
    <t>Remove top soil to an average depth of 150 mm thick  (150*15)m.</t>
  </si>
  <si>
    <t xml:space="preserve"> Excavation and Earth Work.</t>
  </si>
  <si>
    <t>4.1.1</t>
  </si>
  <si>
    <t>4.1.3</t>
  </si>
  <si>
    <t>4.1.4</t>
  </si>
  <si>
    <t>ELEMENT NO 6</t>
  </si>
  <si>
    <t>6.1.1</t>
  </si>
  <si>
    <t>6.1.2</t>
  </si>
  <si>
    <t>6.1.3</t>
  </si>
  <si>
    <t>6.1.4</t>
  </si>
  <si>
    <t>6.1.5</t>
  </si>
  <si>
    <t>6.1.6</t>
  </si>
  <si>
    <t>Compound surafce levelling with 150mm  selected material/ murram with 96% compacted density  at each 150mm thick</t>
  </si>
  <si>
    <t>In-situ reinforced concrete grade 20/25/ 19mm aggregate.</t>
  </si>
  <si>
    <t>Supply ladder of approved quality to be used in the MSU  warehouse</t>
  </si>
  <si>
    <r>
      <rPr>
        <b/>
        <sz val="11"/>
        <color indexed="8"/>
        <rFont val="Times New Roman"/>
        <family val="1"/>
      </rPr>
      <t xml:space="preserve"> 600 mm Wall Plastering</t>
    </r>
    <r>
      <rPr>
        <sz val="11"/>
        <color indexed="8"/>
        <rFont val="Times New Roman"/>
        <family val="1"/>
      </rPr>
      <t>: Apply 20mm thick plastering with 1:3 cement sand mortar to sides of foundation/plinth wall</t>
    </r>
  </si>
  <si>
    <t>200 mm thick walling in  foundations (plinth wall)</t>
  </si>
  <si>
    <t xml:space="preserve">Wiring to internal and external lighting points and sockets outlets in 1.5 mm², 2.5mm² and 4mm ² cables  including concealed  25mm² conduits. Mk junction boxes and other accessories in the MSU and external lighting points </t>
  </si>
  <si>
    <t xml:space="preserve">          Installation of 3 standard  Mobile Storage Unit (MSU) measuring (1 MSU 10x24 m, 240 sq.m. 2 MSU 10X32 m, 320 sq.m) Each  with Base/Foundation, racks in MOH Warehouse Hub Gumbo, River side-Juba , South Sudan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</si>
</sst>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quot;$&quot;* #,##0.00_);_(&quot;$&quot;* \(#,##0.00\);_(&quot;$&quot;* &quot;-&quot;??_);_(@_)"/>
    <numFmt numFmtId="177" formatCode="_(* #,##0.00_);_(* \(#,##0.00\);_(* &quot;-&quot;??_);_(@_)"/>
    <numFmt numFmtId="184" formatCode="0.0"/>
    <numFmt numFmtId="194" formatCode="_(* #,##0.0_);_(* \(#,##0.0\);_(* &quot;-&quot;??_);_(@_)"/>
    <numFmt numFmtId="201" formatCode="_(&quot;$&quot;* #,##0.0_);_(&quot;$&quot;* \(#,##0.0\);_(&quot;$&quot;* &quot;-&quot;??_);_(@_)"/>
    <numFmt numFmtId="202" formatCode="&quot;$&quot;#,##0.00"/>
    <numFmt numFmtId="208" formatCode="_-[$$-409]* #,##0.00_ ;_-[$$-409]* \-#,##0.00\ ;_-[$$-409]* &quot;-&quot;??_ ;_-@_ "/>
    <numFmt numFmtId="210" formatCode="_(&quot;$&quot;* #,##0_);_(&quot;$&quot;* \(#,##0\);_(&quot;$&quot;* &quot;-&quot;??_);_(@_)"/>
  </numFmts>
  <fonts count="120">
    <font>
      <sz val="12"/>
      <color theme="1"/>
      <name val="Garamond"/>
      <family val="2"/>
    </font>
    <font>
      <b/>
      <sz val="14"/>
      <color indexed="8"/>
      <name val="GOST Common"/>
      <family val="2"/>
    </font>
    <font>
      <b/>
      <sz val="16"/>
      <color indexed="8"/>
      <name val="GOST Common"/>
      <family val="2"/>
    </font>
    <font>
      <sz val="12"/>
      <color indexed="8"/>
      <name val="GOST Common"/>
      <family val="2"/>
    </font>
    <font>
      <b/>
      <sz val="16"/>
      <color indexed="8"/>
      <name val="Calibri Light"/>
      <family val="2"/>
    </font>
    <font>
      <sz val="14"/>
      <color indexed="8"/>
      <name val="GOST Common"/>
      <family val="2"/>
    </font>
    <font>
      <sz val="10"/>
      <color indexed="8"/>
      <name val="Times New Roman"/>
      <family val="1"/>
    </font>
    <font>
      <sz val="12"/>
      <color indexed="8"/>
      <name val="Times New Roman"/>
      <family val="1"/>
    </font>
    <font>
      <sz val="10"/>
      <name val="Arial"/>
      <family val="2"/>
    </font>
    <font>
      <sz val="10"/>
      <name val="Times New Roman"/>
      <family val="1"/>
    </font>
    <font>
      <b/>
      <sz val="10"/>
      <name val="Times New Roman"/>
      <family val="1"/>
    </font>
    <font>
      <sz val="14"/>
      <color indexed="8"/>
      <name val="Times New Roman"/>
      <family val="1"/>
    </font>
    <font>
      <b/>
      <sz val="10"/>
      <color indexed="8"/>
      <name val="Times New Roman"/>
      <family val="1"/>
    </font>
    <font>
      <b/>
      <i/>
      <sz val="12"/>
      <color indexed="8"/>
      <name val="Times New Roman"/>
      <family val="1"/>
    </font>
    <font>
      <sz val="12"/>
      <name val="Garamond"/>
      <family val="1"/>
    </font>
    <font>
      <sz val="12"/>
      <name val="Times New Roman"/>
      <family val="1"/>
    </font>
    <font>
      <b/>
      <sz val="12"/>
      <name val="Times New Roman"/>
      <family val="1"/>
    </font>
    <font>
      <b/>
      <i/>
      <sz val="12"/>
      <name val="Garamond"/>
      <family val="1"/>
    </font>
    <font>
      <b/>
      <sz val="14"/>
      <name val="GOST Common"/>
      <family val="2"/>
    </font>
    <font>
      <sz val="10"/>
      <name val="Garamond"/>
      <family val="1"/>
    </font>
    <font>
      <b/>
      <u/>
      <sz val="12"/>
      <name val="Times New Roman"/>
      <family val="1"/>
    </font>
    <font>
      <b/>
      <sz val="14"/>
      <name val="Times New Roman"/>
      <family val="1"/>
    </font>
    <font>
      <b/>
      <sz val="12"/>
      <color indexed="8"/>
      <name val="Times New Roman"/>
      <family val="1"/>
    </font>
    <font>
      <i/>
      <sz val="12"/>
      <name val="Times New Roman"/>
      <family val="1"/>
    </font>
    <font>
      <b/>
      <sz val="14"/>
      <color indexed="8"/>
      <name val="Times New Roman"/>
      <family val="1"/>
    </font>
    <font>
      <sz val="12"/>
      <color indexed="8"/>
      <name val="Times New Roman"/>
      <family val="1"/>
    </font>
    <font>
      <b/>
      <i/>
      <u/>
      <sz val="12"/>
      <color indexed="8"/>
      <name val="Times New Roman"/>
      <family val="1"/>
    </font>
    <font>
      <i/>
      <sz val="12"/>
      <color indexed="8"/>
      <name val="Times New Roman"/>
      <family val="1"/>
    </font>
    <font>
      <sz val="11"/>
      <name val="Times New Roman"/>
      <family val="1"/>
    </font>
    <font>
      <b/>
      <sz val="11"/>
      <name val="Times New Roman"/>
      <family val="1"/>
    </font>
    <font>
      <vertAlign val="superscript"/>
      <sz val="10"/>
      <name val="Arial"/>
      <family val="2"/>
    </font>
    <font>
      <vertAlign val="superscript"/>
      <sz val="11"/>
      <name val="Times New Roman"/>
      <family val="1"/>
    </font>
    <font>
      <b/>
      <i/>
      <u/>
      <sz val="12"/>
      <name val="Times New Roman"/>
      <family val="1"/>
    </font>
    <font>
      <sz val="8"/>
      <name val="Garamond"/>
      <family val="2"/>
    </font>
    <font>
      <sz val="11"/>
      <name val="Calibri"/>
      <family val="2"/>
    </font>
    <font>
      <sz val="11"/>
      <color indexed="8"/>
      <name val="Times New Roman"/>
      <family val="1"/>
    </font>
    <font>
      <b/>
      <sz val="11"/>
      <color indexed="8"/>
      <name val="Times New Roman"/>
      <family val="1"/>
    </font>
    <font>
      <sz val="12"/>
      <color theme="1"/>
      <name val="Garamond"/>
      <family val="2"/>
    </font>
    <font>
      <sz val="11"/>
      <color theme="1"/>
      <name val="Calibri"/>
      <family val="2"/>
      <scheme val="minor"/>
    </font>
    <font>
      <b/>
      <sz val="12"/>
      <color theme="1"/>
      <name val="Garamond"/>
      <family val="2"/>
    </font>
    <font>
      <sz val="12"/>
      <color theme="1"/>
      <name val="FangSong"/>
      <family val="3"/>
    </font>
    <font>
      <sz val="12"/>
      <color theme="1"/>
      <name val="Lao UI"/>
      <family val="2"/>
    </font>
    <font>
      <sz val="10"/>
      <color theme="1"/>
      <name val="Times New Roman"/>
      <family val="1"/>
    </font>
    <font>
      <sz val="12"/>
      <color theme="1"/>
      <name val="Times New Roman"/>
      <family val="1"/>
    </font>
    <font>
      <b/>
      <sz val="10"/>
      <color rgb="FF002060"/>
      <name val="Times New Roman"/>
      <family val="1"/>
    </font>
    <font>
      <b/>
      <u/>
      <sz val="10"/>
      <color theme="1"/>
      <name val="Times New Roman"/>
      <family val="1"/>
    </font>
    <font>
      <sz val="10"/>
      <color theme="1"/>
      <name val="Lao UI"/>
      <family val="2"/>
    </font>
    <font>
      <i/>
      <sz val="12"/>
      <name val="Calibri Light"/>
      <family val="2"/>
      <scheme val="major"/>
    </font>
    <font>
      <sz val="12"/>
      <color theme="1"/>
      <name val="Calibri Light"/>
      <family val="2"/>
      <scheme val="major"/>
    </font>
    <font>
      <b/>
      <sz val="12"/>
      <color theme="1"/>
      <name val="GOST Common"/>
      <family val="2"/>
    </font>
    <font>
      <b/>
      <sz val="10"/>
      <color theme="1"/>
      <name val="Times New Roman"/>
      <family val="1"/>
    </font>
    <font>
      <b/>
      <sz val="10"/>
      <color theme="1"/>
      <name val="Lao UI"/>
      <family val="2"/>
    </font>
    <font>
      <b/>
      <sz val="10"/>
      <color theme="1"/>
      <name val="Garamond"/>
      <family val="2"/>
    </font>
    <font>
      <sz val="10"/>
      <color theme="1"/>
      <name val="Garamond"/>
      <family val="1"/>
    </font>
    <font>
      <sz val="11"/>
      <color theme="1"/>
      <name val="Garamond"/>
      <family val="1"/>
    </font>
    <font>
      <b/>
      <sz val="12"/>
      <color theme="1"/>
      <name val="Times New Roman"/>
      <family val="1"/>
    </font>
    <font>
      <b/>
      <i/>
      <sz val="12"/>
      <color theme="1"/>
      <name val="Times New Roman"/>
      <family val="1"/>
    </font>
    <font>
      <i/>
      <sz val="12"/>
      <color theme="1"/>
      <name val="Times New Roman"/>
      <family val="1"/>
    </font>
    <font>
      <b/>
      <sz val="14"/>
      <color theme="1"/>
      <name val="Times New Roman"/>
      <family val="1"/>
    </font>
    <font>
      <u/>
      <sz val="12"/>
      <color theme="1"/>
      <name val="Times New Roman"/>
      <family val="1"/>
    </font>
    <font>
      <b/>
      <u/>
      <sz val="12"/>
      <color theme="1"/>
      <name val="Times New Roman"/>
      <family val="1"/>
    </font>
    <font>
      <sz val="14"/>
      <color theme="1"/>
      <name val="Times New Roman"/>
      <family val="1"/>
    </font>
    <font>
      <i/>
      <sz val="14"/>
      <color theme="1"/>
      <name val="Times New Roman"/>
      <family val="1"/>
    </font>
    <font>
      <b/>
      <i/>
      <u/>
      <sz val="11"/>
      <color theme="1"/>
      <name val="Times New Roman"/>
      <family val="1"/>
    </font>
    <font>
      <sz val="11"/>
      <color theme="1"/>
      <name val="Times New Roman"/>
      <family val="1"/>
    </font>
    <font>
      <i/>
      <sz val="11"/>
      <color theme="1"/>
      <name val="Times New Roman"/>
      <family val="1"/>
    </font>
    <font>
      <i/>
      <sz val="10"/>
      <color theme="1"/>
      <name val="Times New Roman"/>
      <family val="1"/>
    </font>
    <font>
      <b/>
      <sz val="11"/>
      <color theme="1"/>
      <name val="Times New Roman"/>
      <family val="1"/>
    </font>
    <font>
      <b/>
      <u/>
      <sz val="11"/>
      <color theme="1"/>
      <name val="GOST Common"/>
      <family val="2"/>
    </font>
    <font>
      <b/>
      <u/>
      <sz val="14"/>
      <color theme="1"/>
      <name val="GOST Common"/>
      <family val="2"/>
    </font>
    <font>
      <i/>
      <sz val="12"/>
      <color rgb="FF000000"/>
      <name val="Calibri Light"/>
      <family val="2"/>
      <scheme val="major"/>
    </font>
    <font>
      <b/>
      <sz val="11"/>
      <color theme="1"/>
      <name val="Garamond"/>
      <family val="1"/>
    </font>
    <font>
      <b/>
      <sz val="12"/>
      <color theme="1"/>
      <name val="Segoe UI Semibold"/>
      <family val="2"/>
    </font>
    <font>
      <b/>
      <u/>
      <sz val="11"/>
      <color theme="1"/>
      <name val="Calibri Light"/>
      <family val="2"/>
      <scheme val="major"/>
    </font>
    <font>
      <i/>
      <sz val="9"/>
      <name val="Calibri Light"/>
      <family val="2"/>
      <scheme val="major"/>
    </font>
    <font>
      <b/>
      <sz val="12"/>
      <color theme="1"/>
      <name val="Calibri Light"/>
      <family val="2"/>
      <scheme val="major"/>
    </font>
    <font>
      <sz val="11"/>
      <color theme="1"/>
      <name val="Calibri Light"/>
      <family val="2"/>
      <scheme val="major"/>
    </font>
    <font>
      <b/>
      <i/>
      <sz val="11"/>
      <name val="Calibri Light"/>
      <family val="2"/>
      <scheme val="major"/>
    </font>
    <font>
      <b/>
      <sz val="11"/>
      <color theme="1"/>
      <name val="GOST Common"/>
      <family val="2"/>
    </font>
    <font>
      <b/>
      <u/>
      <sz val="11"/>
      <color theme="1"/>
      <name val="Palatino Linotype"/>
      <family val="1"/>
    </font>
    <font>
      <b/>
      <sz val="14"/>
      <color theme="1"/>
      <name val="GOST Common"/>
      <family val="2"/>
    </font>
    <font>
      <sz val="11"/>
      <color rgb="FF000000"/>
      <name val="Calibri Light"/>
      <family val="2"/>
      <scheme val="major"/>
    </font>
    <font>
      <sz val="12"/>
      <color rgb="FF000000"/>
      <name val="Garamond"/>
      <family val="1"/>
    </font>
    <font>
      <b/>
      <sz val="12"/>
      <color theme="1"/>
      <name val="Lao UI"/>
      <family val="2"/>
    </font>
    <font>
      <b/>
      <sz val="11"/>
      <color theme="1"/>
      <name val="Calibri Light"/>
      <family val="2"/>
      <scheme val="major"/>
    </font>
    <font>
      <b/>
      <sz val="11"/>
      <color theme="8" tint="-0.499984740745262"/>
      <name val="DotumChe"/>
      <family val="3"/>
    </font>
    <font>
      <sz val="11"/>
      <color theme="1"/>
      <name val="Kozuka Mincho Pro M"/>
      <family val="1"/>
    </font>
    <font>
      <sz val="9"/>
      <color theme="1"/>
      <name val="Garamond"/>
      <family val="2"/>
    </font>
    <font>
      <sz val="9"/>
      <color theme="1"/>
      <name val="Kozuka Gothic Pr6N B"/>
      <family val="2"/>
    </font>
    <font>
      <b/>
      <sz val="12"/>
      <color rgb="FFFF0000"/>
      <name val="Garamond"/>
      <family val="1"/>
    </font>
    <font>
      <sz val="11"/>
      <color theme="1"/>
      <name val="Microsoft New Tai Lue"/>
      <family val="2"/>
    </font>
    <font>
      <b/>
      <sz val="11"/>
      <color theme="1"/>
      <name val="Calibri"/>
      <family val="2"/>
      <scheme val="minor"/>
    </font>
    <font>
      <sz val="12"/>
      <color theme="1"/>
      <name val="Calibri"/>
      <family val="2"/>
      <scheme val="minor"/>
    </font>
    <font>
      <b/>
      <sz val="12"/>
      <color theme="1"/>
      <name val="Calibri"/>
      <family val="2"/>
      <scheme val="minor"/>
    </font>
    <font>
      <sz val="11.5"/>
      <color theme="1"/>
      <name val="Calibri"/>
      <family val="1"/>
    </font>
    <font>
      <b/>
      <i/>
      <sz val="10.5"/>
      <color theme="1"/>
      <name val="Open Sans"/>
      <family val="2"/>
    </font>
    <font>
      <sz val="10.5"/>
      <color theme="1"/>
      <name val="Open Sans"/>
      <family val="2"/>
    </font>
    <font>
      <sz val="10"/>
      <color theme="1"/>
      <name val="Aptos Narrow"/>
      <family val="2"/>
    </font>
    <font>
      <b/>
      <sz val="11.5"/>
      <color theme="1"/>
      <name val="Calibri"/>
      <family val="2"/>
    </font>
    <font>
      <b/>
      <sz val="10.5"/>
      <color theme="1"/>
      <name val="Open Sans"/>
      <family val="2"/>
    </font>
    <font>
      <b/>
      <sz val="11"/>
      <color theme="1"/>
      <name val="Microsoft New Tai Lue"/>
      <family val="2"/>
    </font>
    <font>
      <b/>
      <sz val="10"/>
      <color theme="1"/>
      <name val="Cibrili"/>
    </font>
    <font>
      <sz val="10"/>
      <color theme="1"/>
      <name val="Cibrili"/>
    </font>
    <font>
      <sz val="11"/>
      <color theme="1"/>
      <name val="Calibri"/>
      <family val="2"/>
    </font>
    <font>
      <sz val="11"/>
      <color theme="4" tint="-0.249977111117893"/>
      <name val="Microsoft New Tai Lue"/>
      <family val="2"/>
    </font>
    <font>
      <b/>
      <sz val="11"/>
      <color theme="4" tint="-0.249977111117893"/>
      <name val="Microsoft New Tai Lue"/>
      <family val="2"/>
    </font>
    <font>
      <sz val="11"/>
      <color theme="4" tint="-0.249977111117893"/>
      <name val="Calibri"/>
      <family val="2"/>
      <scheme val="minor"/>
    </font>
    <font>
      <i/>
      <sz val="11"/>
      <color theme="4" tint="-0.249977111117893"/>
      <name val="Microsoft New Tai Lue"/>
      <family val="2"/>
    </font>
    <font>
      <b/>
      <sz val="12"/>
      <color theme="1"/>
      <name val="Calibri"/>
      <family val="2"/>
    </font>
    <font>
      <b/>
      <sz val="11"/>
      <color theme="1"/>
      <name val="Calibri"/>
      <family val="2"/>
    </font>
    <font>
      <sz val="12"/>
      <color theme="1"/>
      <name val="Calibri"/>
      <family val="2"/>
    </font>
    <font>
      <b/>
      <u/>
      <sz val="10"/>
      <color theme="1"/>
      <name val="Cibrili"/>
    </font>
    <font>
      <b/>
      <sz val="18"/>
      <color rgb="FF002060"/>
      <name val="Franklin Gothic Book"/>
      <family val="2"/>
    </font>
    <font>
      <b/>
      <sz val="18"/>
      <color rgb="FF002060"/>
      <name val="Garamond"/>
      <family val="2"/>
    </font>
    <font>
      <b/>
      <sz val="16"/>
      <color rgb="FF002060"/>
      <name val="Garamond"/>
      <family val="1"/>
    </font>
    <font>
      <sz val="11"/>
      <color theme="1"/>
      <name val="GOST Common"/>
      <family val="2"/>
    </font>
    <font>
      <b/>
      <sz val="11"/>
      <color rgb="FFFF0000"/>
      <name val="Garamond"/>
      <family val="1"/>
    </font>
    <font>
      <sz val="12"/>
      <color theme="1"/>
      <name val="GOST Common"/>
      <family val="2"/>
    </font>
    <font>
      <b/>
      <sz val="20"/>
      <color theme="1"/>
      <name val="Microsoft New Tai Lue"/>
      <family val="2"/>
    </font>
    <font>
      <b/>
      <sz val="12"/>
      <color theme="1"/>
      <name val="Microsoft New Tai Lue"/>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8"/>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7"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top/>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top/>
      <bottom style="double">
        <color indexed="64"/>
      </bottom>
      <diagonal/>
    </border>
    <border>
      <left style="double">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s>
  <cellStyleXfs count="11">
    <xf numFmtId="0" fontId="0" fillId="0" borderId="0"/>
    <xf numFmtId="177" fontId="37" fillId="0" borderId="0" applyFont="0" applyFill="0" applyBorder="0" applyAlignment="0" applyProtection="0"/>
    <xf numFmtId="176" fontId="37" fillId="0" borderId="0" applyFont="0" applyFill="0" applyBorder="0" applyAlignment="0" applyProtection="0"/>
    <xf numFmtId="0" fontId="8" fillId="0" borderId="0"/>
    <xf numFmtId="0" fontId="8" fillId="0" borderId="0"/>
    <xf numFmtId="0" fontId="8" fillId="0" borderId="0"/>
    <xf numFmtId="0" fontId="8" fillId="0" borderId="0"/>
    <xf numFmtId="0" fontId="38" fillId="0" borderId="0"/>
    <xf numFmtId="0" fontId="34" fillId="0" borderId="0">
      <alignment vertical="center"/>
    </xf>
    <xf numFmtId="0" fontId="8" fillId="0" borderId="0">
      <alignment horizontal="justify" vertical="top" wrapText="1"/>
    </xf>
    <xf numFmtId="0" fontId="8" fillId="0" borderId="0">
      <alignment horizontal="justify" vertical="top" wrapText="1"/>
    </xf>
  </cellStyleXfs>
  <cellXfs count="573">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40" fillId="2" borderId="0" xfId="0" applyFont="1" applyFill="1" applyBorder="1"/>
    <xf numFmtId="0" fontId="41" fillId="0" borderId="9" xfId="0" applyFont="1" applyBorder="1" applyAlignment="1">
      <alignment horizontal="center"/>
    </xf>
    <xf numFmtId="0" fontId="42" fillId="0" borderId="10" xfId="0" applyFont="1" applyBorder="1" applyAlignment="1">
      <alignment wrapText="1"/>
    </xf>
    <xf numFmtId="0" fontId="43" fillId="0" borderId="10" xfId="0" applyFont="1" applyBorder="1" applyAlignment="1">
      <alignment wrapText="1"/>
    </xf>
    <xf numFmtId="0" fontId="42" fillId="0" borderId="10" xfId="0" applyFont="1" applyBorder="1" applyAlignment="1">
      <alignment horizontal="center"/>
    </xf>
    <xf numFmtId="0" fontId="42" fillId="0" borderId="11" xfId="0" applyFont="1" applyBorder="1" applyAlignment="1">
      <alignment horizontal="center"/>
    </xf>
    <xf numFmtId="0" fontId="44" fillId="0" borderId="10" xfId="0" applyFont="1" applyBorder="1" applyAlignment="1">
      <alignment horizontal="center"/>
    </xf>
    <xf numFmtId="0" fontId="45" fillId="0" borderId="10" xfId="0" applyFont="1" applyBorder="1" applyAlignment="1">
      <alignment horizontal="center"/>
    </xf>
    <xf numFmtId="0" fontId="42" fillId="0" borderId="10" xfId="0" applyFont="1" applyBorder="1" applyAlignment="1">
      <alignment horizontal="center" vertical="center"/>
    </xf>
    <xf numFmtId="0" fontId="42" fillId="3" borderId="9" xfId="0" applyFont="1" applyFill="1" applyBorder="1" applyAlignment="1">
      <alignment horizontal="center"/>
    </xf>
    <xf numFmtId="0" fontId="42" fillId="3" borderId="12" xfId="0" applyFont="1" applyFill="1" applyBorder="1" applyAlignment="1">
      <alignment horizontal="center"/>
    </xf>
    <xf numFmtId="0" fontId="42" fillId="3" borderId="13" xfId="0" applyFont="1" applyFill="1" applyBorder="1" applyAlignment="1">
      <alignment horizontal="center"/>
    </xf>
    <xf numFmtId="0" fontId="14" fillId="0" borderId="10"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4" xfId="0" applyFont="1" applyBorder="1" applyAlignment="1" applyProtection="1">
      <alignment horizontal="left" vertical="center" wrapText="1"/>
    </xf>
    <xf numFmtId="0" fontId="46" fillId="0" borderId="10" xfId="0" applyFont="1" applyBorder="1" applyAlignment="1">
      <alignment horizontal="center" vertic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10" xfId="0" applyFont="1" applyBorder="1" applyAlignment="1">
      <alignment horizontal="center" vertical="center"/>
    </xf>
    <xf numFmtId="0" fontId="0" fillId="0" borderId="15" xfId="0" applyFont="1" applyBorder="1" applyAlignment="1">
      <alignment horizontal="center"/>
    </xf>
    <xf numFmtId="0" fontId="0" fillId="0" borderId="16" xfId="0" applyFont="1" applyBorder="1" applyAlignment="1">
      <alignment horizontal="center"/>
    </xf>
    <xf numFmtId="0" fontId="47" fillId="0" borderId="10" xfId="0" quotePrefix="1" applyFont="1" applyBorder="1" applyAlignment="1" applyProtection="1">
      <alignment horizontal="left" vertical="center" wrapText="1"/>
    </xf>
    <xf numFmtId="0" fontId="43" fillId="0" borderId="10" xfId="0" applyFont="1" applyBorder="1"/>
    <xf numFmtId="0" fontId="16" fillId="0" borderId="10" xfId="0" applyFont="1" applyBorder="1" applyAlignment="1" applyProtection="1">
      <alignment horizontal="center" vertical="center" wrapText="1"/>
    </xf>
    <xf numFmtId="0" fontId="16" fillId="0" borderId="10"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10" xfId="0" quotePrefix="1" applyFont="1" applyBorder="1" applyAlignment="1" applyProtection="1">
      <alignment horizontal="left" vertical="center" wrapText="1"/>
    </xf>
    <xf numFmtId="0" fontId="43" fillId="0" borderId="16" xfId="0" applyFont="1" applyBorder="1"/>
    <xf numFmtId="0" fontId="0" fillId="0" borderId="14" xfId="0" applyFont="1" applyBorder="1" applyAlignment="1">
      <alignment horizontal="center"/>
    </xf>
    <xf numFmtId="0" fontId="0" fillId="0" borderId="14" xfId="0" applyFont="1" applyBorder="1" applyAlignment="1">
      <alignment horizontal="center" vertical="center"/>
    </xf>
    <xf numFmtId="0" fontId="41" fillId="0" borderId="10" xfId="0" applyFont="1" applyBorder="1" applyAlignment="1"/>
    <xf numFmtId="0" fontId="43" fillId="0" borderId="10" xfId="0" applyFont="1" applyBorder="1" applyAlignment="1"/>
    <xf numFmtId="0" fontId="15" fillId="0" borderId="10" xfId="0" applyFont="1" applyBorder="1" applyAlignment="1" applyProtection="1">
      <alignment vertical="center"/>
    </xf>
    <xf numFmtId="0" fontId="0" fillId="0" borderId="0" xfId="0" applyAlignment="1"/>
    <xf numFmtId="0" fontId="0" fillId="0" borderId="10" xfId="0" applyBorder="1"/>
    <xf numFmtId="0" fontId="42" fillId="0" borderId="10" xfId="0" applyFont="1" applyBorder="1" applyAlignment="1"/>
    <xf numFmtId="0" fontId="9" fillId="0" borderId="17" xfId="4" applyFont="1" applyBorder="1" applyAlignment="1">
      <alignment horizontal="left" vertical="top" wrapText="1"/>
    </xf>
    <xf numFmtId="0" fontId="48" fillId="0" borderId="10" xfId="0" applyFont="1" applyBorder="1" applyAlignment="1">
      <alignment wrapText="1"/>
    </xf>
    <xf numFmtId="0" fontId="41" fillId="0" borderId="10" xfId="0" applyFont="1" applyBorder="1" applyAlignment="1">
      <alignment horizontal="center" vertical="center"/>
    </xf>
    <xf numFmtId="0" fontId="0" fillId="0" borderId="17" xfId="0" applyFont="1" applyBorder="1" applyAlignment="1">
      <alignment horizontal="center" vertical="center"/>
    </xf>
    <xf numFmtId="0" fontId="14" fillId="0" borderId="14" xfId="0" applyFont="1" applyFill="1" applyBorder="1" applyAlignment="1">
      <alignment horizontal="left" vertical="center" wrapText="1"/>
    </xf>
    <xf numFmtId="0" fontId="14" fillId="0" borderId="10" xfId="0" applyFont="1" applyFill="1" applyBorder="1" applyAlignment="1" applyProtection="1">
      <alignment horizontal="left" vertical="center" wrapText="1"/>
    </xf>
    <xf numFmtId="0" fontId="18" fillId="0" borderId="10" xfId="0" applyFont="1" applyFill="1" applyBorder="1" applyAlignment="1" applyProtection="1">
      <alignment horizontal="center" vertical="center" wrapText="1"/>
    </xf>
    <xf numFmtId="0" fontId="49" fillId="0" borderId="10" xfId="0" applyFont="1" applyBorder="1" applyAlignment="1">
      <alignment horizontal="center" vertical="center" wrapText="1"/>
    </xf>
    <xf numFmtId="0" fontId="46" fillId="0" borderId="9" xfId="0"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41" fillId="0" borderId="10" xfId="0" applyFont="1" applyBorder="1" applyAlignment="1">
      <alignment wrapText="1"/>
    </xf>
    <xf numFmtId="0" fontId="42" fillId="0" borderId="11" xfId="0" applyFont="1" applyBorder="1" applyAlignment="1">
      <alignment horizontal="center" vertical="center"/>
    </xf>
    <xf numFmtId="0" fontId="50" fillId="0" borderId="18" xfId="0" applyFont="1" applyBorder="1" applyAlignment="1">
      <alignment horizontal="center" vertical="center"/>
    </xf>
    <xf numFmtId="0" fontId="0" fillId="0" borderId="10" xfId="0" applyFont="1" applyBorder="1" applyAlignment="1">
      <alignment horizontal="center" vertical="center" wrapText="1"/>
    </xf>
    <xf numFmtId="0" fontId="41" fillId="0" borderId="12" xfId="0" applyFont="1" applyBorder="1" applyAlignment="1">
      <alignment horizontal="center" vertical="center"/>
    </xf>
    <xf numFmtId="0" fontId="41" fillId="0" borderId="19" xfId="0" applyFont="1" applyBorder="1" applyAlignment="1">
      <alignment horizontal="center" vertical="center"/>
    </xf>
    <xf numFmtId="0" fontId="0" fillId="0" borderId="20" xfId="0" applyBorder="1" applyAlignment="1">
      <alignment horizontal="center" vertical="center"/>
    </xf>
    <xf numFmtId="0" fontId="0" fillId="0" borderId="0" xfId="0" applyAlignment="1">
      <alignment vertical="center"/>
    </xf>
    <xf numFmtId="0" fontId="41" fillId="0" borderId="21" xfId="0" applyFont="1" applyBorder="1" applyAlignment="1">
      <alignment horizontal="center" vertical="center"/>
    </xf>
    <xf numFmtId="0" fontId="41" fillId="0" borderId="0" xfId="0" applyFont="1" applyBorder="1" applyAlignment="1">
      <alignment horizontal="center" vertical="center"/>
    </xf>
    <xf numFmtId="0" fontId="41" fillId="0" borderId="9" xfId="0" applyFont="1" applyBorder="1" applyAlignment="1">
      <alignment horizontal="center" vertical="center"/>
    </xf>
    <xf numFmtId="0" fontId="41" fillId="0" borderId="16" xfId="0" applyFont="1" applyBorder="1" applyAlignment="1">
      <alignment horizontal="center" vertical="center"/>
    </xf>
    <xf numFmtId="0" fontId="39" fillId="0" borderId="15" xfId="0" applyFont="1" applyBorder="1" applyAlignment="1">
      <alignment horizontal="center" vertical="center"/>
    </xf>
    <xf numFmtId="0" fontId="41" fillId="0" borderId="13" xfId="0" applyFont="1" applyBorder="1" applyAlignment="1">
      <alignment horizontal="center" vertical="center"/>
    </xf>
    <xf numFmtId="0" fontId="41" fillId="0" borderId="11" xfId="0" applyFont="1" applyBorder="1" applyAlignment="1">
      <alignment horizontal="center" vertical="center"/>
    </xf>
    <xf numFmtId="0" fontId="41" fillId="0" borderId="22" xfId="0" applyFont="1" applyBorder="1" applyAlignment="1">
      <alignment horizontal="center" vertical="center"/>
    </xf>
    <xf numFmtId="0" fontId="0" fillId="0" borderId="23" xfId="0" applyBorder="1" applyAlignment="1">
      <alignment horizontal="center" vertical="center"/>
    </xf>
    <xf numFmtId="0" fontId="14" fillId="0" borderId="10" xfId="0" applyFont="1" applyBorder="1" applyAlignment="1" applyProtection="1">
      <alignment horizontal="center" vertical="center" wrapText="1"/>
    </xf>
    <xf numFmtId="0" fontId="0" fillId="0" borderId="11" xfId="0" applyBorder="1"/>
    <xf numFmtId="0" fontId="14" fillId="0" borderId="21" xfId="0" applyFont="1" applyBorder="1" applyAlignment="1" applyProtection="1">
      <alignment horizontal="center" vertical="center" wrapText="1"/>
    </xf>
    <xf numFmtId="0" fontId="41" fillId="0" borderId="24" xfId="0" applyFont="1" applyBorder="1" applyAlignment="1">
      <alignment horizontal="center" vertical="center"/>
    </xf>
    <xf numFmtId="0" fontId="51" fillId="4" borderId="9" xfId="0" applyFont="1" applyFill="1" applyBorder="1" applyAlignment="1">
      <alignment horizontal="center"/>
    </xf>
    <xf numFmtId="0" fontId="51" fillId="4" borderId="10" xfId="0" applyFont="1" applyFill="1" applyBorder="1" applyAlignment="1">
      <alignment horizontal="center"/>
    </xf>
    <xf numFmtId="184" fontId="51" fillId="4" borderId="10" xfId="0" applyNumberFormat="1" applyFont="1" applyFill="1" applyBorder="1" applyAlignment="1">
      <alignment horizontal="center"/>
    </xf>
    <xf numFmtId="0" fontId="51" fillId="4" borderId="10" xfId="0" applyFont="1" applyFill="1" applyBorder="1" applyAlignment="1">
      <alignment horizontal="center" vertical="center"/>
    </xf>
    <xf numFmtId="0" fontId="51" fillId="4" borderId="16" xfId="0" applyFont="1" applyFill="1" applyBorder="1" applyAlignment="1">
      <alignment horizontal="center"/>
    </xf>
    <xf numFmtId="0" fontId="52" fillId="4" borderId="15" xfId="0" applyFont="1" applyFill="1" applyBorder="1" applyAlignment="1">
      <alignment horizontal="center"/>
    </xf>
    <xf numFmtId="0" fontId="51" fillId="4" borderId="25" xfId="0" applyFont="1" applyFill="1" applyBorder="1" applyAlignment="1">
      <alignment horizontal="center"/>
    </xf>
    <xf numFmtId="0" fontId="52" fillId="4" borderId="10" xfId="0" applyFont="1" applyFill="1" applyBorder="1"/>
    <xf numFmtId="0" fontId="52" fillId="4" borderId="0" xfId="0" applyFont="1" applyFill="1"/>
    <xf numFmtId="0" fontId="51" fillId="4" borderId="14" xfId="0" applyFont="1" applyFill="1" applyBorder="1" applyAlignment="1">
      <alignment horizontal="center"/>
    </xf>
    <xf numFmtId="0" fontId="52" fillId="4" borderId="14" xfId="0" applyFont="1" applyFill="1" applyBorder="1"/>
    <xf numFmtId="0" fontId="39" fillId="4" borderId="14" xfId="0" applyFont="1" applyFill="1" applyBorder="1"/>
    <xf numFmtId="0" fontId="14" fillId="0" borderId="17" xfId="9" applyFont="1" applyFill="1" applyBorder="1" applyAlignment="1" applyProtection="1">
      <alignment horizontal="center" vertical="center" wrapText="1"/>
    </xf>
    <xf numFmtId="184" fontId="41" fillId="0" borderId="10" xfId="0" applyNumberFormat="1" applyFont="1" applyBorder="1" applyAlignment="1">
      <alignment horizontal="center" vertical="center"/>
    </xf>
    <xf numFmtId="0" fontId="41" fillId="0" borderId="26" xfId="0" applyFont="1" applyBorder="1" applyAlignment="1">
      <alignment horizontal="center" vertical="center"/>
    </xf>
    <xf numFmtId="0" fontId="53" fillId="0" borderId="14" xfId="0" applyFont="1" applyBorder="1" applyAlignment="1">
      <alignment horizontal="center" vertical="center"/>
    </xf>
    <xf numFmtId="0" fontId="41" fillId="0" borderId="14" xfId="0" applyFont="1" applyBorder="1" applyAlignment="1">
      <alignment horizontal="center" vertical="center"/>
    </xf>
    <xf numFmtId="0" fontId="41" fillId="0" borderId="27" xfId="0" applyFont="1" applyBorder="1" applyAlignment="1">
      <alignment horizontal="center" vertical="center"/>
    </xf>
    <xf numFmtId="0" fontId="0" fillId="0" borderId="27" xfId="0" applyBorder="1" applyAlignment="1">
      <alignment vertical="center"/>
    </xf>
    <xf numFmtId="0" fontId="41" fillId="0" borderId="28" xfId="0" applyFont="1" applyBorder="1" applyAlignment="1">
      <alignment horizontal="center" vertical="center"/>
    </xf>
    <xf numFmtId="0" fontId="54" fillId="0" borderId="10" xfId="0" applyFont="1" applyBorder="1" applyAlignment="1">
      <alignment horizontal="center" vertical="center"/>
    </xf>
    <xf numFmtId="0" fontId="19" fillId="0" borderId="14" xfId="0" applyFont="1" applyBorder="1" applyAlignment="1" applyProtection="1">
      <alignment horizontal="center" vertical="center" wrapText="1"/>
    </xf>
    <xf numFmtId="0" fontId="43" fillId="0" borderId="9" xfId="0" applyFont="1" applyBorder="1" applyAlignment="1">
      <alignment horizontal="center"/>
    </xf>
    <xf numFmtId="0" fontId="20" fillId="0" borderId="10"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43" fillId="0" borderId="10" xfId="0" applyFont="1" applyBorder="1" applyAlignment="1">
      <alignment horizontal="center"/>
    </xf>
    <xf numFmtId="0" fontId="43" fillId="0" borderId="0" xfId="0" applyFont="1"/>
    <xf numFmtId="0" fontId="15" fillId="0" borderId="10" xfId="0" applyFont="1" applyFill="1" applyBorder="1" applyAlignment="1" applyProtection="1">
      <alignment vertical="center" wrapText="1"/>
    </xf>
    <xf numFmtId="0" fontId="16" fillId="0" borderId="17" xfId="0" applyFont="1" applyBorder="1" applyAlignment="1" applyProtection="1">
      <alignment horizontal="center" vertical="center" wrapText="1"/>
    </xf>
    <xf numFmtId="0" fontId="43" fillId="0" borderId="14" xfId="0" applyFont="1" applyBorder="1"/>
    <xf numFmtId="0" fontId="15" fillId="0" borderId="14" xfId="0" applyFont="1" applyBorder="1" applyAlignment="1" applyProtection="1">
      <alignment vertical="center" wrapText="1"/>
    </xf>
    <xf numFmtId="0" fontId="55" fillId="0" borderId="10" xfId="0" applyFont="1" applyBorder="1" applyAlignment="1">
      <alignment horizontal="center"/>
    </xf>
    <xf numFmtId="0" fontId="23" fillId="0" borderId="10" xfId="0" quotePrefix="1" applyFont="1" applyBorder="1" applyAlignment="1" applyProtection="1">
      <alignment horizontal="left" vertical="center" wrapText="1"/>
    </xf>
    <xf numFmtId="0" fontId="23" fillId="0" borderId="10" xfId="0" applyFont="1" applyBorder="1" applyAlignment="1" applyProtection="1">
      <alignment vertical="center" wrapText="1"/>
    </xf>
    <xf numFmtId="0" fontId="15" fillId="0" borderId="17" xfId="0" applyFont="1" applyBorder="1" applyAlignment="1" applyProtection="1">
      <alignment vertical="center" wrapText="1"/>
    </xf>
    <xf numFmtId="0" fontId="23" fillId="0" borderId="17" xfId="0" applyFont="1" applyBorder="1" applyAlignment="1" applyProtection="1">
      <alignment horizontal="left" vertical="center" wrapText="1" indent="2"/>
    </xf>
    <xf numFmtId="0" fontId="15" fillId="0" borderId="17" xfId="9" applyFont="1" applyFill="1" applyBorder="1" applyAlignment="1" applyProtection="1">
      <alignment horizontal="justify" vertical="center" wrapText="1"/>
    </xf>
    <xf numFmtId="0" fontId="43" fillId="0" borderId="10" xfId="0" applyFont="1" applyBorder="1" applyAlignment="1">
      <alignment vertical="top" wrapText="1"/>
    </xf>
    <xf numFmtId="0" fontId="56" fillId="0" borderId="10" xfId="0" applyFont="1" applyBorder="1" applyAlignment="1">
      <alignment vertical="top" wrapText="1"/>
    </xf>
    <xf numFmtId="0" fontId="43" fillId="0" borderId="10" xfId="0" applyFont="1" applyBorder="1" applyAlignment="1">
      <alignment horizontal="left" wrapText="1" indent="1"/>
    </xf>
    <xf numFmtId="0" fontId="43" fillId="0" borderId="10" xfId="0" applyFont="1" applyBorder="1" applyAlignment="1">
      <alignment horizontal="left" indent="1"/>
    </xf>
    <xf numFmtId="0" fontId="56" fillId="0" borderId="10" xfId="0" applyFont="1" applyBorder="1" applyAlignment="1">
      <alignment wrapText="1"/>
    </xf>
    <xf numFmtId="0" fontId="50" fillId="0" borderId="10" xfId="0" applyFont="1" applyBorder="1" applyAlignment="1">
      <alignment horizontal="center"/>
    </xf>
    <xf numFmtId="0" fontId="57" fillId="0" borderId="14" xfId="6" applyFont="1" applyBorder="1" applyAlignment="1">
      <alignment horizontal="left" vertical="center" wrapText="1"/>
    </xf>
    <xf numFmtId="0" fontId="43" fillId="0" borderId="14" xfId="0" applyFont="1" applyBorder="1" applyAlignment="1">
      <alignment wrapText="1"/>
    </xf>
    <xf numFmtId="0" fontId="43" fillId="0" borderId="19" xfId="0" applyFont="1" applyBorder="1"/>
    <xf numFmtId="0" fontId="55" fillId="0" borderId="10" xfId="0" applyFont="1" applyBorder="1" applyAlignment="1">
      <alignment horizontal="center" wrapText="1"/>
    </xf>
    <xf numFmtId="0" fontId="58" fillId="0" borderId="10" xfId="0" applyFont="1" applyBorder="1" applyAlignment="1">
      <alignment horizontal="center" wrapText="1"/>
    </xf>
    <xf numFmtId="0" fontId="57" fillId="0" borderId="10" xfId="0" applyFont="1" applyBorder="1" applyAlignment="1">
      <alignment wrapText="1"/>
    </xf>
    <xf numFmtId="0" fontId="43" fillId="0" borderId="10" xfId="0" applyFont="1" applyBorder="1" applyAlignment="1">
      <alignment horizontal="left" wrapText="1" indent="2"/>
    </xf>
    <xf numFmtId="0" fontId="43" fillId="0" borderId="10" xfId="0" applyFont="1" applyFill="1" applyBorder="1" applyAlignment="1">
      <alignment wrapText="1"/>
    </xf>
    <xf numFmtId="0" fontId="43" fillId="0" borderId="10" xfId="0" applyFont="1" applyFill="1" applyBorder="1" applyAlignment="1">
      <alignment horizontal="left" wrapText="1" indent="2"/>
    </xf>
    <xf numFmtId="0" fontId="59" fillId="0" borderId="10" xfId="0" applyFont="1" applyBorder="1" applyAlignment="1"/>
    <xf numFmtId="0" fontId="43" fillId="0" borderId="10" xfId="0" applyFont="1" applyBorder="1" applyAlignment="1">
      <alignment horizontal="left" indent="2"/>
    </xf>
    <xf numFmtId="0" fontId="43" fillId="0" borderId="0" xfId="0" applyFont="1" applyBorder="1" applyAlignment="1">
      <alignment horizontal="left" indent="2"/>
    </xf>
    <xf numFmtId="0" fontId="43" fillId="0" borderId="0" xfId="0" applyFont="1" applyBorder="1"/>
    <xf numFmtId="0" fontId="60" fillId="0" borderId="14" xfId="0" applyFont="1" applyBorder="1" applyAlignment="1">
      <alignment horizontal="center"/>
    </xf>
    <xf numFmtId="0" fontId="56" fillId="0" borderId="14" xfId="0" applyFont="1" applyBorder="1" applyAlignment="1">
      <alignment wrapText="1"/>
    </xf>
    <xf numFmtId="0" fontId="59" fillId="0" borderId="14" xfId="0" applyFont="1" applyBorder="1" applyAlignment="1"/>
    <xf numFmtId="0" fontId="57" fillId="0" borderId="14" xfId="0" applyFont="1" applyBorder="1" applyAlignment="1">
      <alignment vertical="center" wrapText="1"/>
    </xf>
    <xf numFmtId="0" fontId="43" fillId="0" borderId="15" xfId="0" applyFont="1" applyBorder="1"/>
    <xf numFmtId="0" fontId="55" fillId="0" borderId="10" xfId="0" applyFont="1" applyBorder="1" applyAlignment="1">
      <alignment horizontal="center" vertical="center" wrapText="1"/>
    </xf>
    <xf numFmtId="0" fontId="61" fillId="0" borderId="10" xfId="0" applyFont="1" applyBorder="1" applyAlignment="1">
      <alignment wrapText="1"/>
    </xf>
    <xf numFmtId="0" fontId="62" fillId="0" borderId="10" xfId="0" applyFont="1" applyBorder="1" applyAlignment="1">
      <alignment wrapText="1"/>
    </xf>
    <xf numFmtId="0" fontId="15" fillId="0" borderId="17" xfId="0" applyFont="1" applyBorder="1" applyAlignment="1" applyProtection="1">
      <alignment vertical="center"/>
    </xf>
    <xf numFmtId="0" fontId="43" fillId="0" borderId="10" xfId="0" applyFont="1" applyBorder="1" applyAlignment="1">
      <alignment vertical="center" wrapText="1"/>
    </xf>
    <xf numFmtId="0" fontId="43" fillId="0" borderId="14" xfId="0" applyFont="1" applyBorder="1" applyAlignment="1"/>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55" fillId="0" borderId="10" xfId="0" applyFont="1" applyBorder="1" applyAlignment="1">
      <alignment wrapText="1"/>
    </xf>
    <xf numFmtId="0" fontId="63" fillId="0" borderId="14" xfId="0" applyFont="1" applyBorder="1" applyAlignment="1">
      <alignment horizontal="center" wrapText="1"/>
    </xf>
    <xf numFmtId="0" fontId="64" fillId="0" borderId="14" xfId="0" applyFont="1" applyBorder="1"/>
    <xf numFmtId="0" fontId="64" fillId="0" borderId="14" xfId="0" applyFont="1" applyBorder="1" applyAlignment="1">
      <alignment vertical="center" wrapText="1"/>
    </xf>
    <xf numFmtId="0" fontId="43" fillId="0" borderId="14" xfId="0" applyFont="1" applyBorder="1" applyAlignment="1">
      <alignment vertical="center" wrapText="1"/>
    </xf>
    <xf numFmtId="0" fontId="25" fillId="0" borderId="14" xfId="0" applyFont="1" applyBorder="1" applyAlignment="1">
      <alignment vertical="center" wrapText="1"/>
    </xf>
    <xf numFmtId="0" fontId="64" fillId="0" borderId="14" xfId="0" applyFont="1" applyBorder="1" applyAlignment="1">
      <alignment wrapText="1"/>
    </xf>
    <xf numFmtId="0" fontId="65" fillId="0" borderId="14" xfId="0" applyFont="1" applyBorder="1" applyAlignment="1">
      <alignment horizontal="left" wrapText="1" indent="2"/>
    </xf>
    <xf numFmtId="0" fontId="65" fillId="0" borderId="14" xfId="0" applyFont="1" applyBorder="1" applyAlignment="1">
      <alignment horizontal="left" indent="2"/>
    </xf>
    <xf numFmtId="0" fontId="43" fillId="0" borderId="10" xfId="0" applyFont="1" applyBorder="1" applyAlignment="1">
      <alignment horizontal="center" wrapText="1"/>
    </xf>
    <xf numFmtId="0" fontId="58" fillId="0" borderId="10" xfId="0" applyFont="1" applyBorder="1" applyAlignment="1">
      <alignment horizontal="center"/>
    </xf>
    <xf numFmtId="0" fontId="55" fillId="0" borderId="14" xfId="0" applyFont="1" applyBorder="1" applyAlignment="1">
      <alignment horizontal="center"/>
    </xf>
    <xf numFmtId="0" fontId="65" fillId="0" borderId="14" xfId="0" applyFont="1" applyBorder="1" applyAlignment="1">
      <alignment vertical="top" wrapText="1"/>
    </xf>
    <xf numFmtId="0" fontId="45" fillId="0" borderId="14" xfId="0" applyFont="1" applyBorder="1" applyAlignment="1">
      <alignment horizontal="center"/>
    </xf>
    <xf numFmtId="0" fontId="28" fillId="0" borderId="14" xfId="0" applyFont="1" applyBorder="1" applyAlignment="1" applyProtection="1">
      <alignment horizontal="left" vertical="center" wrapText="1"/>
    </xf>
    <xf numFmtId="0" fontId="66" fillId="0" borderId="14" xfId="0" applyFont="1" applyBorder="1" applyAlignment="1">
      <alignment wrapText="1"/>
    </xf>
    <xf numFmtId="0" fontId="29" fillId="0" borderId="14" xfId="0" applyFont="1" applyBorder="1" applyAlignment="1" applyProtection="1">
      <alignment horizontal="left" vertical="center" wrapText="1"/>
    </xf>
    <xf numFmtId="0" fontId="28" fillId="0" borderId="14" xfId="0" applyFont="1" applyBorder="1" applyAlignment="1" applyProtection="1">
      <alignment vertical="center" wrapText="1"/>
    </xf>
    <xf numFmtId="0" fontId="67" fillId="0" borderId="14" xfId="0" applyFont="1" applyBorder="1" applyAlignment="1">
      <alignment horizontal="left" indent="2"/>
    </xf>
    <xf numFmtId="0" fontId="28" fillId="0" borderId="14" xfId="0" applyFont="1" applyBorder="1" applyAlignment="1" applyProtection="1">
      <alignment horizontal="left" vertical="center" wrapText="1" indent="2"/>
    </xf>
    <xf numFmtId="0" fontId="67" fillId="0" borderId="14" xfId="0" applyFont="1" applyBorder="1"/>
    <xf numFmtId="0" fontId="42" fillId="0" borderId="14" xfId="0" applyFont="1" applyBorder="1" applyAlignment="1">
      <alignment horizontal="left" wrapText="1" indent="3"/>
    </xf>
    <xf numFmtId="0" fontId="28" fillId="0" borderId="14" xfId="0" quotePrefix="1" applyFont="1" applyBorder="1" applyAlignment="1" applyProtection="1">
      <alignment horizontal="left" vertical="center" wrapText="1"/>
    </xf>
    <xf numFmtId="0" fontId="9" fillId="0" borderId="14" xfId="0" quotePrefix="1" applyFont="1" applyBorder="1" applyAlignment="1" applyProtection="1">
      <alignment horizontal="left" vertical="center" wrapText="1" indent="3"/>
    </xf>
    <xf numFmtId="0" fontId="8" fillId="0" borderId="14" xfId="0" applyFont="1" applyBorder="1" applyAlignment="1">
      <alignment horizontal="center" vertical="center"/>
    </xf>
    <xf numFmtId="0" fontId="43" fillId="0" borderId="25" xfId="0" applyFont="1" applyBorder="1"/>
    <xf numFmtId="0" fontId="8" fillId="0" borderId="10" xfId="0" applyFont="1" applyFill="1" applyBorder="1" applyAlignment="1">
      <alignment horizontal="left" vertical="center" wrapText="1"/>
    </xf>
    <xf numFmtId="2" fontId="0" fillId="2" borderId="14" xfId="0" applyNumberFormat="1" applyFill="1" applyBorder="1" applyAlignment="1">
      <alignment horizontal="center" vertical="center"/>
    </xf>
    <xf numFmtId="0" fontId="68" fillId="0" borderId="14" xfId="0" applyFont="1" applyBorder="1" applyAlignment="1">
      <alignment horizontal="center"/>
    </xf>
    <xf numFmtId="0" fontId="69" fillId="0" borderId="14" xfId="0" applyFont="1" applyBorder="1" applyAlignment="1">
      <alignment horizontal="center" wrapText="1"/>
    </xf>
    <xf numFmtId="0" fontId="70" fillId="0" borderId="14" xfId="0" applyFont="1" applyBorder="1" applyAlignment="1">
      <alignment vertical="center" wrapText="1"/>
    </xf>
    <xf numFmtId="0" fontId="39" fillId="0" borderId="14" xfId="0" applyFont="1" applyBorder="1" applyAlignment="1">
      <alignment horizontal="left" wrapText="1"/>
    </xf>
    <xf numFmtId="0" fontId="39" fillId="0" borderId="14" xfId="0" applyFont="1" applyBorder="1" applyAlignment="1">
      <alignment wrapText="1"/>
    </xf>
    <xf numFmtId="0" fontId="54" fillId="0" borderId="14" xfId="0" applyFont="1" applyBorder="1" applyAlignment="1">
      <alignment horizontal="left" indent="4"/>
    </xf>
    <xf numFmtId="0" fontId="54" fillId="0" borderId="14" xfId="0" applyFont="1" applyBorder="1" applyAlignment="1">
      <alignment horizontal="left" wrapText="1" indent="4"/>
    </xf>
    <xf numFmtId="0" fontId="71" fillId="0" borderId="14" xfId="0" applyFont="1" applyBorder="1" applyAlignment="1">
      <alignment horizontal="left" wrapText="1"/>
    </xf>
    <xf numFmtId="0" fontId="71" fillId="0" borderId="14" xfId="0" applyFont="1" applyBorder="1" applyAlignment="1">
      <alignment horizontal="left"/>
    </xf>
    <xf numFmtId="0" fontId="54" fillId="0" borderId="14" xfId="0" applyFont="1" applyFill="1" applyBorder="1" applyAlignment="1">
      <alignment horizontal="left" wrapText="1" indent="4"/>
    </xf>
    <xf numFmtId="0" fontId="54" fillId="0" borderId="14" xfId="0" applyFont="1" applyBorder="1" applyAlignment="1">
      <alignment horizontal="left" vertical="top" indent="4"/>
    </xf>
    <xf numFmtId="0" fontId="0" fillId="0" borderId="0" xfId="0" applyFont="1" applyAlignment="1">
      <alignment horizontal="center"/>
    </xf>
    <xf numFmtId="0" fontId="54" fillId="0" borderId="14" xfId="0" applyFont="1" applyBorder="1" applyAlignment="1">
      <alignment horizontal="center" vertical="center"/>
    </xf>
    <xf numFmtId="0" fontId="28" fillId="0" borderId="14" xfId="4" applyFont="1" applyFill="1" applyBorder="1" applyAlignment="1">
      <alignment horizontal="left" vertical="top" wrapText="1"/>
    </xf>
    <xf numFmtId="0" fontId="32" fillId="0" borderId="14" xfId="0" quotePrefix="1" applyFont="1" applyBorder="1" applyAlignment="1" applyProtection="1">
      <alignment horizontal="center" vertical="center" wrapText="1"/>
    </xf>
    <xf numFmtId="0" fontId="23" fillId="0" borderId="14"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43" fillId="2" borderId="14" xfId="0" applyFont="1" applyFill="1" applyBorder="1" applyAlignment="1">
      <alignment wrapText="1"/>
    </xf>
    <xf numFmtId="0" fontId="43" fillId="2" borderId="14" xfId="0" applyFont="1" applyFill="1" applyBorder="1" applyAlignment="1">
      <alignment vertical="top" wrapText="1"/>
    </xf>
    <xf numFmtId="0" fontId="43" fillId="0" borderId="24" xfId="0" applyFont="1" applyBorder="1"/>
    <xf numFmtId="0" fontId="0" fillId="0" borderId="24" xfId="0" applyFont="1" applyBorder="1" applyAlignment="1">
      <alignment horizontal="center"/>
    </xf>
    <xf numFmtId="0" fontId="41" fillId="0" borderId="29" xfId="0" applyFont="1" applyBorder="1" applyAlignment="1">
      <alignment horizontal="center" vertical="center"/>
    </xf>
    <xf numFmtId="0" fontId="0" fillId="0" borderId="21" xfId="0" applyBorder="1" applyAlignment="1">
      <alignment horizontal="center" vertical="center"/>
    </xf>
    <xf numFmtId="3" fontId="41" fillId="0" borderId="11" xfId="0" applyNumberFormat="1" applyFont="1" applyBorder="1" applyAlignment="1">
      <alignment horizontal="center" vertical="center"/>
    </xf>
    <xf numFmtId="0" fontId="0" fillId="0" borderId="14" xfId="0" applyBorder="1" applyAlignment="1">
      <alignment horizontal="center"/>
    </xf>
    <xf numFmtId="0" fontId="54" fillId="0" borderId="10" xfId="0" applyFont="1" applyBorder="1" applyAlignment="1">
      <alignment horizontal="center"/>
    </xf>
    <xf numFmtId="0" fontId="43" fillId="2" borderId="14" xfId="0" applyFont="1" applyFill="1" applyBorder="1" applyAlignment="1">
      <alignment horizontal="left" wrapText="1"/>
    </xf>
    <xf numFmtId="0" fontId="43" fillId="0" borderId="10" xfId="0" applyFont="1" applyBorder="1" applyAlignment="1">
      <alignment horizontal="left" wrapText="1"/>
    </xf>
    <xf numFmtId="0" fontId="72" fillId="0" borderId="10" xfId="0" applyFont="1" applyBorder="1" applyAlignment="1">
      <alignment horizontal="center"/>
    </xf>
    <xf numFmtId="0" fontId="60" fillId="0" borderId="10" xfId="0" applyFont="1" applyBorder="1" applyAlignment="1">
      <alignment horizontal="center"/>
    </xf>
    <xf numFmtId="0" fontId="43" fillId="0" borderId="10" xfId="0" applyFont="1" applyBorder="1" applyAlignment="1">
      <alignment horizontal="left" indent="3"/>
    </xf>
    <xf numFmtId="0" fontId="73" fillId="0" borderId="10" xfId="0" applyFont="1" applyBorder="1" applyAlignment="1">
      <alignment horizontal="left"/>
    </xf>
    <xf numFmtId="0" fontId="74" fillId="0" borderId="17" xfId="0" applyFont="1" applyBorder="1" applyAlignment="1" applyProtection="1">
      <alignment vertical="center" wrapText="1"/>
    </xf>
    <xf numFmtId="0" fontId="48" fillId="0" borderId="0" xfId="0" applyFont="1" applyBorder="1"/>
    <xf numFmtId="0" fontId="48" fillId="0" borderId="0" xfId="0" applyFont="1" applyBorder="1" applyAlignment="1"/>
    <xf numFmtId="0" fontId="75" fillId="0" borderId="10" xfId="0" applyFont="1" applyBorder="1"/>
    <xf numFmtId="0" fontId="48" fillId="0" borderId="10" xfId="0" applyFont="1" applyBorder="1" applyAlignment="1">
      <alignment horizontal="left" vertical="top" wrapText="1"/>
    </xf>
    <xf numFmtId="0" fontId="76" fillId="0" borderId="0" xfId="0" applyFont="1" applyBorder="1" applyAlignment="1">
      <alignment wrapText="1"/>
    </xf>
    <xf numFmtId="0" fontId="76" fillId="0" borderId="17" xfId="0" applyFont="1" applyBorder="1" applyAlignment="1">
      <alignment vertical="top" wrapText="1"/>
    </xf>
    <xf numFmtId="0" fontId="73" fillId="0" borderId="14" xfId="0" applyFont="1" applyBorder="1" applyAlignment="1">
      <alignment horizontal="left"/>
    </xf>
    <xf numFmtId="0" fontId="76" fillId="0" borderId="14" xfId="0" applyFont="1" applyBorder="1" applyAlignment="1">
      <alignment horizontal="left"/>
    </xf>
    <xf numFmtId="0" fontId="56" fillId="0" borderId="14" xfId="6" applyFont="1" applyBorder="1" applyAlignment="1">
      <alignment horizontal="left" vertical="center" wrapText="1"/>
    </xf>
    <xf numFmtId="0" fontId="76" fillId="0" borderId="14" xfId="0" applyFont="1" applyBorder="1" applyAlignment="1">
      <alignment horizontal="left" wrapText="1"/>
    </xf>
    <xf numFmtId="0" fontId="77" fillId="0" borderId="10" xfId="0" applyFont="1" applyBorder="1" applyAlignment="1" applyProtection="1">
      <alignment vertical="center" wrapText="1"/>
    </xf>
    <xf numFmtId="0" fontId="48" fillId="0" borderId="0"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27" xfId="0" applyFont="1" applyBorder="1" applyAlignment="1">
      <alignment horizontal="center"/>
    </xf>
    <xf numFmtId="0" fontId="73" fillId="0" borderId="10" xfId="0" applyFont="1" applyBorder="1" applyAlignment="1">
      <alignment horizontal="center"/>
    </xf>
    <xf numFmtId="0" fontId="0" fillId="0" borderId="10" xfId="0" applyFont="1" applyBorder="1" applyAlignment="1">
      <alignment horizontal="left" vertical="top" wrapText="1"/>
    </xf>
    <xf numFmtId="0" fontId="48" fillId="0" borderId="0" xfId="0" applyFont="1" applyBorder="1" applyAlignment="1">
      <alignment horizontal="center" vertical="center"/>
    </xf>
    <xf numFmtId="0" fontId="43" fillId="0" borderId="0" xfId="0" applyFont="1" applyBorder="1" applyAlignment="1">
      <alignment horizontal="center"/>
    </xf>
    <xf numFmtId="0" fontId="78" fillId="0" borderId="10" xfId="0" applyFont="1" applyBorder="1" applyAlignment="1">
      <alignment horizontal="center"/>
    </xf>
    <xf numFmtId="0" fontId="79" fillId="0" borderId="10" xfId="6" applyFont="1" applyBorder="1" applyAlignment="1">
      <alignment horizontal="left" vertical="center" wrapText="1"/>
    </xf>
    <xf numFmtId="0" fontId="80" fillId="0" borderId="10" xfId="0" applyFont="1" applyBorder="1" applyAlignment="1">
      <alignment horizontal="center"/>
    </xf>
    <xf numFmtId="0" fontId="81" fillId="0" borderId="10" xfId="0" applyFont="1" applyBorder="1" applyAlignment="1">
      <alignment wrapText="1"/>
    </xf>
    <xf numFmtId="0" fontId="0" fillId="0" borderId="0" xfId="0" applyFont="1" applyBorder="1" applyAlignment="1">
      <alignment wrapText="1"/>
    </xf>
    <xf numFmtId="0" fontId="82" fillId="0" borderId="10" xfId="0" applyFont="1" applyBorder="1" applyAlignment="1">
      <alignment vertical="center" wrapText="1"/>
    </xf>
    <xf numFmtId="0" fontId="43" fillId="5" borderId="10" xfId="0" applyFont="1" applyFill="1" applyBorder="1" applyAlignment="1">
      <alignment wrapText="1"/>
    </xf>
    <xf numFmtId="0" fontId="0" fillId="5" borderId="10" xfId="0" applyFont="1" applyFill="1" applyBorder="1" applyAlignment="1">
      <alignment horizontal="center" vertical="center"/>
    </xf>
    <xf numFmtId="0" fontId="41" fillId="5" borderId="11" xfId="0" applyFont="1" applyFill="1" applyBorder="1" applyAlignment="1">
      <alignment horizontal="center" vertical="center"/>
    </xf>
    <xf numFmtId="184" fontId="41" fillId="5" borderId="10" xfId="0" applyNumberFormat="1" applyFont="1" applyFill="1" applyBorder="1" applyAlignment="1">
      <alignment horizontal="center" vertical="center"/>
    </xf>
    <xf numFmtId="0" fontId="41" fillId="5" borderId="10" xfId="0" applyFont="1" applyFill="1" applyBorder="1" applyAlignment="1">
      <alignment horizontal="center" vertical="center"/>
    </xf>
    <xf numFmtId="0" fontId="0" fillId="0" borderId="0" xfId="0" applyFill="1"/>
    <xf numFmtId="0" fontId="41" fillId="6" borderId="11" xfId="0" applyFont="1" applyFill="1" applyBorder="1" applyAlignment="1">
      <alignment horizontal="center" vertical="center"/>
    </xf>
    <xf numFmtId="0" fontId="41" fillId="6" borderId="10" xfId="0" applyFont="1" applyFill="1" applyBorder="1" applyAlignment="1">
      <alignment horizontal="center" vertical="center"/>
    </xf>
    <xf numFmtId="0" fontId="51" fillId="6" borderId="14" xfId="0" applyFont="1" applyFill="1" applyBorder="1" applyAlignment="1">
      <alignment horizontal="center"/>
    </xf>
    <xf numFmtId="0" fontId="15" fillId="6" borderId="10" xfId="0" applyFont="1" applyFill="1" applyBorder="1" applyAlignment="1" applyProtection="1">
      <alignment vertical="center" wrapText="1"/>
    </xf>
    <xf numFmtId="0" fontId="0" fillId="6" borderId="14" xfId="0" applyFont="1" applyFill="1" applyBorder="1" applyAlignment="1">
      <alignment horizontal="center"/>
    </xf>
    <xf numFmtId="0" fontId="14" fillId="6" borderId="21" xfId="0" applyFont="1" applyFill="1" applyBorder="1" applyAlignment="1" applyProtection="1">
      <alignment horizontal="center" vertical="center" wrapText="1"/>
    </xf>
    <xf numFmtId="0" fontId="0" fillId="6" borderId="0" xfId="0" applyFill="1"/>
    <xf numFmtId="0" fontId="43" fillId="6" borderId="10" xfId="0" applyFont="1" applyFill="1" applyBorder="1"/>
    <xf numFmtId="0" fontId="43" fillId="6" borderId="14" xfId="0" applyFont="1" applyFill="1" applyBorder="1"/>
    <xf numFmtId="0" fontId="51" fillId="6" borderId="14" xfId="0" applyFont="1" applyFill="1" applyBorder="1" applyAlignment="1">
      <alignment horizontal="center" vertical="center"/>
    </xf>
    <xf numFmtId="0" fontId="15" fillId="6" borderId="14" xfId="0" applyFont="1" applyFill="1" applyBorder="1" applyAlignment="1" applyProtection="1">
      <alignment vertical="center" wrapText="1"/>
    </xf>
    <xf numFmtId="0" fontId="0" fillId="6" borderId="14" xfId="0" applyFont="1" applyFill="1" applyBorder="1" applyAlignment="1">
      <alignment horizontal="center" vertical="center"/>
    </xf>
    <xf numFmtId="0" fontId="51" fillId="7" borderId="10" xfId="0" applyFont="1" applyFill="1" applyBorder="1" applyAlignment="1">
      <alignment horizontal="center"/>
    </xf>
    <xf numFmtId="0" fontId="28" fillId="7" borderId="10" xfId="4" applyFont="1" applyFill="1" applyBorder="1" applyAlignment="1">
      <alignment horizontal="left" vertical="top" wrapText="1"/>
    </xf>
    <xf numFmtId="0" fontId="53"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27" xfId="0" applyFill="1" applyBorder="1" applyAlignment="1">
      <alignment vertical="center"/>
    </xf>
    <xf numFmtId="0" fontId="83" fillId="0" borderId="10" xfId="0" applyFont="1" applyBorder="1" applyAlignment="1">
      <alignment horizontal="center" vertical="center"/>
    </xf>
    <xf numFmtId="0" fontId="54" fillId="0" borderId="0" xfId="0" applyFont="1"/>
    <xf numFmtId="0" fontId="0" fillId="0" borderId="0" xfId="0" applyAlignment="1">
      <alignment horizontal="left" indent="3"/>
    </xf>
    <xf numFmtId="0" fontId="84" fillId="0" borderId="9" xfId="0" applyFont="1" applyBorder="1" applyAlignment="1">
      <alignment horizontal="center" vertical="top"/>
    </xf>
    <xf numFmtId="0" fontId="54" fillId="0" borderId="10" xfId="0" applyFont="1" applyBorder="1" applyAlignment="1">
      <alignment horizontal="left" indent="3"/>
    </xf>
    <xf numFmtId="0" fontId="54" fillId="0" borderId="30" xfId="0" applyFont="1" applyBorder="1" applyAlignment="1">
      <alignment horizontal="left" indent="3"/>
    </xf>
    <xf numFmtId="0" fontId="85" fillId="0" borderId="31" xfId="0" applyFont="1" applyBorder="1" applyAlignment="1">
      <alignment horizontal="center" vertical="center"/>
    </xf>
    <xf numFmtId="184" fontId="71" fillId="0" borderId="30" xfId="0" applyNumberFormat="1" applyFont="1" applyBorder="1" applyAlignment="1">
      <alignment horizontal="center" vertical="center"/>
    </xf>
    <xf numFmtId="0" fontId="54" fillId="0" borderId="32" xfId="0" applyFont="1" applyBorder="1" applyAlignment="1">
      <alignment horizontal="left" wrapText="1"/>
    </xf>
    <xf numFmtId="184" fontId="71" fillId="0" borderId="10" xfId="0" applyNumberFormat="1" applyFont="1" applyBorder="1" applyAlignment="1">
      <alignment horizontal="center" vertical="center"/>
    </xf>
    <xf numFmtId="0" fontId="86" fillId="2" borderId="25" xfId="0" applyFont="1" applyFill="1" applyBorder="1"/>
    <xf numFmtId="0" fontId="54" fillId="2" borderId="10" xfId="0" applyFont="1" applyFill="1" applyBorder="1"/>
    <xf numFmtId="0" fontId="87" fillId="2" borderId="0" xfId="0" applyFont="1" applyFill="1" applyBorder="1"/>
    <xf numFmtId="0" fontId="54" fillId="2" borderId="19" xfId="0" applyFont="1" applyFill="1" applyBorder="1"/>
    <xf numFmtId="0" fontId="86" fillId="2" borderId="10" xfId="0" applyFont="1" applyFill="1" applyBorder="1"/>
    <xf numFmtId="0" fontId="84" fillId="0" borderId="33" xfId="0" applyFont="1" applyBorder="1" applyAlignment="1">
      <alignment horizontal="center" vertical="center"/>
    </xf>
    <xf numFmtId="0" fontId="88" fillId="2" borderId="10" xfId="0" applyFont="1" applyFill="1" applyBorder="1"/>
    <xf numFmtId="0" fontId="28" fillId="0" borderId="24" xfId="0" applyFont="1" applyBorder="1" applyAlignment="1" applyProtection="1">
      <alignment vertical="center" wrapText="1"/>
    </xf>
    <xf numFmtId="0" fontId="53" fillId="0" borderId="24" xfId="0" applyFont="1" applyBorder="1" applyAlignment="1">
      <alignment horizontal="center" vertical="center"/>
    </xf>
    <xf numFmtId="0" fontId="54" fillId="0" borderId="16" xfId="0" applyFont="1" applyBorder="1" applyAlignment="1">
      <alignment horizontal="center" vertical="center"/>
    </xf>
    <xf numFmtId="0" fontId="0" fillId="0" borderId="0" xfId="0" applyFill="1" applyBorder="1"/>
    <xf numFmtId="0" fontId="51" fillId="4" borderId="0" xfId="0" applyFont="1" applyFill="1" applyBorder="1" applyAlignment="1">
      <alignment horizontal="center"/>
    </xf>
    <xf numFmtId="0" fontId="0" fillId="0" borderId="0" xfId="0" applyFont="1" applyBorder="1" applyAlignment="1">
      <alignment horizontal="center"/>
    </xf>
    <xf numFmtId="0" fontId="52" fillId="4" borderId="0" xfId="0" applyFont="1" applyFill="1" applyBorder="1" applyAlignment="1">
      <alignment horizontal="center"/>
    </xf>
    <xf numFmtId="0" fontId="0" fillId="0" borderId="0" xfId="0" applyBorder="1" applyAlignment="1">
      <alignment horizontal="center" vertical="center"/>
    </xf>
    <xf numFmtId="0" fontId="52" fillId="4" borderId="0" xfId="0" applyFont="1" applyFill="1" applyBorder="1"/>
    <xf numFmtId="0" fontId="0" fillId="0" borderId="0" xfId="0" applyBorder="1" applyAlignment="1">
      <alignment vertical="center"/>
    </xf>
    <xf numFmtId="0" fontId="0" fillId="0" borderId="14" xfId="0" applyFont="1" applyBorder="1" applyAlignment="1">
      <alignment horizontal="left" vertical="top" wrapText="1"/>
    </xf>
    <xf numFmtId="0" fontId="66" fillId="2" borderId="14" xfId="0" applyFont="1" applyFill="1" applyBorder="1" applyAlignment="1">
      <alignment wrapText="1"/>
    </xf>
    <xf numFmtId="0" fontId="42" fillId="0" borderId="10" xfId="0" applyFont="1" applyBorder="1" applyAlignment="1">
      <alignment vertical="center" wrapText="1"/>
    </xf>
    <xf numFmtId="0" fontId="42" fillId="0" borderId="0" xfId="0" applyFont="1" applyBorder="1" applyAlignment="1">
      <alignment horizontal="center"/>
    </xf>
    <xf numFmtId="0" fontId="42" fillId="0" borderId="0" xfId="0" applyFont="1" applyBorder="1" applyAlignment="1">
      <alignment horizontal="center" vertical="center"/>
    </xf>
    <xf numFmtId="0" fontId="41" fillId="5" borderId="0" xfId="0" applyFont="1" applyFill="1" applyBorder="1" applyAlignment="1">
      <alignment horizontal="center" vertical="center"/>
    </xf>
    <xf numFmtId="184" fontId="41" fillId="0" borderId="0" xfId="0" applyNumberFormat="1" applyFont="1" applyBorder="1" applyAlignment="1">
      <alignment horizontal="center" vertical="center"/>
    </xf>
    <xf numFmtId="2" fontId="41" fillId="0" borderId="0" xfId="0" applyNumberFormat="1" applyFont="1" applyBorder="1" applyAlignment="1">
      <alignment horizontal="center" vertical="center"/>
    </xf>
    <xf numFmtId="0" fontId="43" fillId="0" borderId="0" xfId="0" applyFont="1" applyBorder="1" applyAlignment="1">
      <alignment vertical="center" wrapText="1"/>
    </xf>
    <xf numFmtId="0" fontId="0" fillId="0" borderId="10" xfId="0" applyBorder="1" applyAlignment="1">
      <alignment vertical="center"/>
    </xf>
    <xf numFmtId="0" fontId="0" fillId="7" borderId="10" xfId="0" applyFill="1" applyBorder="1" applyAlignment="1">
      <alignment vertical="center"/>
    </xf>
    <xf numFmtId="184" fontId="39" fillId="2" borderId="15" xfId="0" applyNumberFormat="1" applyFont="1" applyFill="1" applyBorder="1" applyAlignment="1">
      <alignment horizontal="center" vertical="center"/>
    </xf>
    <xf numFmtId="0" fontId="39" fillId="2" borderId="15" xfId="0" applyFont="1" applyFill="1" applyBorder="1" applyAlignment="1">
      <alignment horizontal="center" vertical="center"/>
    </xf>
    <xf numFmtId="184" fontId="39" fillId="0" borderId="15" xfId="0" applyNumberFormat="1" applyFont="1" applyFill="1" applyBorder="1" applyAlignment="1">
      <alignment horizontal="center" vertical="center"/>
    </xf>
    <xf numFmtId="0" fontId="39" fillId="0" borderId="15" xfId="0" applyFont="1" applyFill="1" applyBorder="1" applyAlignment="1">
      <alignment horizontal="center" vertical="center"/>
    </xf>
    <xf numFmtId="184" fontId="0" fillId="0" borderId="34" xfId="0" applyNumberFormat="1" applyFill="1" applyBorder="1" applyAlignment="1">
      <alignment horizontal="left" indent="3"/>
    </xf>
    <xf numFmtId="184" fontId="54" fillId="0" borderId="14" xfId="0" applyNumberFormat="1" applyFont="1" applyFill="1" applyBorder="1" applyAlignment="1">
      <alignment horizontal="left" indent="3"/>
    </xf>
    <xf numFmtId="0" fontId="54" fillId="0" borderId="14" xfId="0" applyFont="1" applyFill="1" applyBorder="1" applyAlignment="1">
      <alignment horizontal="left" indent="3"/>
    </xf>
    <xf numFmtId="184" fontId="54" fillId="0" borderId="14" xfId="0" applyNumberFormat="1" applyFont="1" applyFill="1" applyBorder="1" applyAlignment="1">
      <alignment horizontal="left" vertical="center" indent="3"/>
    </xf>
    <xf numFmtId="0" fontId="54" fillId="0" borderId="10" xfId="0" applyFont="1" applyFill="1" applyBorder="1" applyAlignment="1">
      <alignment horizontal="left" indent="3"/>
    </xf>
    <xf numFmtId="184" fontId="54" fillId="0" borderId="10" xfId="0" applyNumberFormat="1" applyFont="1" applyFill="1" applyBorder="1" applyAlignment="1">
      <alignment horizontal="left" indent="3"/>
    </xf>
    <xf numFmtId="184" fontId="54" fillId="0" borderId="16" xfId="0" applyNumberFormat="1" applyFont="1" applyFill="1" applyBorder="1" applyAlignment="1">
      <alignment horizontal="left" indent="3"/>
    </xf>
    <xf numFmtId="0" fontId="84" fillId="0" borderId="9" xfId="0" applyFont="1" applyFill="1" applyBorder="1" applyAlignment="1">
      <alignment vertical="center"/>
    </xf>
    <xf numFmtId="0" fontId="39" fillId="0" borderId="25" xfId="0" applyFont="1" applyFill="1" applyBorder="1" applyAlignment="1">
      <alignment horizontal="center"/>
    </xf>
    <xf numFmtId="0" fontId="71" fillId="0" borderId="10" xfId="0" applyFont="1" applyFill="1" applyBorder="1" applyAlignment="1">
      <alignment horizontal="center"/>
    </xf>
    <xf numFmtId="0" fontId="71" fillId="0" borderId="10" xfId="0" applyFont="1" applyFill="1" applyBorder="1" applyAlignment="1">
      <alignment horizontal="center" vertical="center"/>
    </xf>
    <xf numFmtId="0" fontId="71" fillId="0" borderId="16" xfId="0" applyFont="1" applyFill="1" applyBorder="1" applyAlignment="1">
      <alignment horizontal="center"/>
    </xf>
    <xf numFmtId="0" fontId="41" fillId="0" borderId="0" xfId="0" applyFont="1" applyAlignment="1">
      <alignment horizontal="center" vertical="center"/>
    </xf>
    <xf numFmtId="0" fontId="0" fillId="0" borderId="32" xfId="0" applyBorder="1" applyAlignment="1">
      <alignment vertical="center"/>
    </xf>
    <xf numFmtId="0" fontId="89" fillId="0" borderId="15" xfId="0" applyFont="1" applyBorder="1" applyAlignment="1">
      <alignment vertical="center"/>
    </xf>
    <xf numFmtId="0" fontId="0" fillId="0" borderId="17" xfId="0" applyFont="1" applyBorder="1" applyAlignment="1">
      <alignment horizontal="center"/>
    </xf>
    <xf numFmtId="0" fontId="0" fillId="0" borderId="32" xfId="0" applyBorder="1" applyAlignment="1"/>
    <xf numFmtId="0" fontId="0" fillId="0" borderId="32" xfId="0" applyBorder="1" applyAlignment="1">
      <alignment horizontal="center" vertical="center"/>
    </xf>
    <xf numFmtId="0" fontId="0" fillId="0" borderId="35" xfId="0" applyFont="1" applyBorder="1" applyAlignment="1">
      <alignment horizontal="center" vertical="center"/>
    </xf>
    <xf numFmtId="0" fontId="14" fillId="0" borderId="10" xfId="0" applyFont="1" applyFill="1" applyBorder="1" applyAlignment="1" applyProtection="1">
      <alignment horizontal="center" vertical="center"/>
    </xf>
    <xf numFmtId="0" fontId="46" fillId="0" borderId="10" xfId="0" applyFont="1" applyBorder="1" applyAlignment="1">
      <alignment horizontal="center" vertical="center" wrapText="1"/>
    </xf>
    <xf numFmtId="0" fontId="46" fillId="0" borderId="14" xfId="0" applyFont="1" applyBorder="1" applyAlignment="1">
      <alignment horizontal="center" vertical="center" wrapText="1"/>
    </xf>
    <xf numFmtId="0" fontId="41" fillId="0" borderId="14" xfId="0" applyFont="1" applyBorder="1" applyAlignment="1">
      <alignment wrapText="1"/>
    </xf>
    <xf numFmtId="0" fontId="46" fillId="0" borderId="24" xfId="0" applyFont="1" applyBorder="1" applyAlignment="1">
      <alignment horizontal="center" vertical="center" wrapText="1"/>
    </xf>
    <xf numFmtId="0" fontId="41" fillId="0" borderId="24" xfId="0" applyFont="1" applyBorder="1" applyAlignment="1">
      <alignment wrapText="1"/>
    </xf>
    <xf numFmtId="0" fontId="90" fillId="0" borderId="0" xfId="0" applyFont="1" applyFill="1"/>
    <xf numFmtId="0" fontId="90" fillId="0" borderId="0" xfId="0" applyFont="1" applyFill="1" applyAlignment="1">
      <alignment horizontal="center" vertical="center"/>
    </xf>
    <xf numFmtId="0" fontId="38" fillId="0" borderId="10" xfId="0" applyFont="1" applyFill="1" applyBorder="1" applyAlignment="1">
      <alignment horizontal="center" vertical="center"/>
    </xf>
    <xf numFmtId="184" fontId="38" fillId="0" borderId="10" xfId="0" applyNumberFormat="1" applyFont="1" applyFill="1" applyBorder="1" applyAlignment="1">
      <alignment horizontal="center" vertical="center"/>
    </xf>
    <xf numFmtId="0" fontId="91" fillId="0" borderId="18" xfId="0" applyFont="1" applyFill="1" applyBorder="1" applyAlignment="1">
      <alignment horizontal="center"/>
    </xf>
    <xf numFmtId="0" fontId="91" fillId="0" borderId="36" xfId="0" applyFont="1" applyFill="1" applyBorder="1" applyAlignment="1">
      <alignment horizontal="center"/>
    </xf>
    <xf numFmtId="0" fontId="91" fillId="0" borderId="18" xfId="0" applyFont="1" applyFill="1" applyBorder="1" applyAlignment="1">
      <alignment horizontal="center" wrapText="1"/>
    </xf>
    <xf numFmtId="0" fontId="38" fillId="0" borderId="10" xfId="0" applyFont="1" applyFill="1" applyBorder="1" applyAlignment="1">
      <alignment horizontal="right" vertical="center"/>
    </xf>
    <xf numFmtId="202" fontId="38" fillId="0" borderId="10" xfId="0" applyNumberFormat="1" applyFont="1" applyFill="1" applyBorder="1" applyAlignment="1">
      <alignment horizontal="right" vertical="center"/>
    </xf>
    <xf numFmtId="202" fontId="38" fillId="0" borderId="10" xfId="2" applyNumberFormat="1" applyFont="1" applyFill="1" applyBorder="1" applyAlignment="1">
      <alignment horizontal="right" vertical="center"/>
    </xf>
    <xf numFmtId="0" fontId="92" fillId="0" borderId="10" xfId="0" applyFont="1" applyBorder="1" applyAlignment="1">
      <alignment horizontal="left" vertical="center" wrapText="1" indent="1"/>
    </xf>
    <xf numFmtId="0" fontId="92" fillId="0" borderId="14" xfId="0" applyFont="1" applyBorder="1" applyAlignment="1">
      <alignment horizontal="left" vertical="center" wrapText="1" indent="1"/>
    </xf>
    <xf numFmtId="0" fontId="38" fillId="0" borderId="14" xfId="0" applyFont="1" applyFill="1" applyBorder="1" applyAlignment="1">
      <alignment horizontal="center" vertical="center"/>
    </xf>
    <xf numFmtId="0" fontId="91" fillId="0" borderId="37" xfId="0" applyFont="1" applyFill="1" applyBorder="1" applyAlignment="1">
      <alignment horizontal="center"/>
    </xf>
    <xf numFmtId="0" fontId="38" fillId="0" borderId="18" xfId="0" applyFont="1" applyFill="1" applyBorder="1" applyAlignment="1">
      <alignment horizontal="center" vertical="center"/>
    </xf>
    <xf numFmtId="0" fontId="93" fillId="0" borderId="10" xfId="0" applyFont="1" applyBorder="1" applyAlignment="1">
      <alignment horizontal="left" vertical="center" wrapText="1" indent="1"/>
    </xf>
    <xf numFmtId="0" fontId="91" fillId="0" borderId="14" xfId="0" applyFont="1" applyFill="1" applyBorder="1" applyAlignment="1">
      <alignment horizontal="center"/>
    </xf>
    <xf numFmtId="0" fontId="91" fillId="0" borderId="0" xfId="0" applyFont="1" applyFill="1" applyBorder="1" applyAlignment="1">
      <alignment horizontal="center"/>
    </xf>
    <xf numFmtId="0" fontId="91" fillId="0" borderId="37" xfId="0" applyFont="1" applyFill="1" applyBorder="1" applyAlignment="1">
      <alignment horizontal="right" vertical="center"/>
    </xf>
    <xf numFmtId="0" fontId="38" fillId="0" borderId="0" xfId="0" applyFont="1" applyFill="1" applyBorder="1" applyAlignment="1">
      <alignment horizontal="center"/>
    </xf>
    <xf numFmtId="0" fontId="91" fillId="0" borderId="37" xfId="0" applyFont="1" applyFill="1" applyBorder="1" applyAlignment="1">
      <alignment horizontal="center" vertical="center"/>
    </xf>
    <xf numFmtId="0" fontId="92" fillId="0" borderId="14" xfId="0" applyFont="1" applyBorder="1" applyAlignment="1">
      <alignment horizontal="center" vertical="center" wrapText="1"/>
    </xf>
    <xf numFmtId="0" fontId="92" fillId="0" borderId="0" xfId="0" applyFont="1" applyBorder="1" applyAlignment="1">
      <alignment horizontal="center" vertical="center" wrapText="1"/>
    </xf>
    <xf numFmtId="0" fontId="38" fillId="0" borderId="37" xfId="0" applyFont="1" applyFill="1" applyBorder="1" applyAlignment="1">
      <alignment horizontal="center" vertical="center"/>
    </xf>
    <xf numFmtId="0" fontId="92" fillId="0" borderId="0" xfId="0" applyFont="1" applyBorder="1" applyAlignment="1">
      <alignment horizontal="left" vertical="center" wrapText="1" indent="1"/>
    </xf>
    <xf numFmtId="0" fontId="91" fillId="0" borderId="0" xfId="0" applyFont="1" applyFill="1" applyBorder="1" applyAlignment="1">
      <alignment horizontal="center" wrapText="1"/>
    </xf>
    <xf numFmtId="201" fontId="92" fillId="0" borderId="0" xfId="2" applyNumberFormat="1" applyFont="1" applyBorder="1" applyAlignment="1">
      <alignment horizontal="center" vertical="center" wrapText="1"/>
    </xf>
    <xf numFmtId="176" fontId="92" fillId="0" borderId="10" xfId="2" applyFont="1" applyBorder="1" applyAlignment="1">
      <alignment horizontal="left" vertical="center" wrapText="1" indent="1"/>
    </xf>
    <xf numFmtId="0" fontId="94" fillId="0" borderId="10" xfId="0" applyFont="1" applyBorder="1" applyAlignment="1">
      <alignment horizontal="left" vertical="top" wrapText="1" indent="1"/>
    </xf>
    <xf numFmtId="0" fontId="93" fillId="0" borderId="14" xfId="0" applyFont="1" applyBorder="1" applyAlignment="1">
      <alignment horizontal="center" vertical="center" wrapText="1"/>
    </xf>
    <xf numFmtId="0" fontId="95" fillId="0" borderId="10" xfId="10" applyFont="1" applyBorder="1" applyAlignment="1">
      <alignment horizontal="left" vertical="center" wrapText="1" indent="1"/>
    </xf>
    <xf numFmtId="0" fontId="96" fillId="0" borderId="10" xfId="10" applyFont="1" applyBorder="1" applyAlignment="1">
      <alignment horizontal="left" vertical="top" indent="1"/>
    </xf>
    <xf numFmtId="201" fontId="38" fillId="0" borderId="10" xfId="2" applyNumberFormat="1" applyFont="1" applyFill="1" applyBorder="1" applyAlignment="1">
      <alignment horizontal="right" vertical="center"/>
    </xf>
    <xf numFmtId="0" fontId="97" fillId="0" borderId="0" xfId="0" applyFont="1" applyBorder="1" applyAlignment="1">
      <alignment horizontal="center"/>
    </xf>
    <xf numFmtId="0" fontId="97" fillId="0" borderId="0" xfId="0" applyFont="1" applyBorder="1" applyAlignment="1">
      <alignment horizontal="center" vertical="center"/>
    </xf>
    <xf numFmtId="0" fontId="98" fillId="0" borderId="10" xfId="0" applyFont="1" applyBorder="1" applyAlignment="1">
      <alignment horizontal="left" vertical="top" wrapText="1" indent="1"/>
    </xf>
    <xf numFmtId="201" fontId="38" fillId="0" borderId="0" xfId="2" applyNumberFormat="1" applyFont="1" applyFill="1" applyBorder="1" applyAlignment="1">
      <alignment horizontal="left" vertical="center"/>
    </xf>
    <xf numFmtId="176" fontId="76" fillId="0" borderId="18" xfId="2" applyFont="1" applyFill="1" applyBorder="1" applyAlignment="1">
      <alignment vertical="center"/>
    </xf>
    <xf numFmtId="176" fontId="38" fillId="0" borderId="10" xfId="2" applyFont="1" applyFill="1" applyBorder="1" applyAlignment="1">
      <alignment horizontal="center" vertical="center"/>
    </xf>
    <xf numFmtId="176" fontId="38" fillId="0" borderId="0" xfId="2" applyFont="1" applyFill="1" applyBorder="1" applyAlignment="1">
      <alignment horizontal="center" vertical="center"/>
    </xf>
    <xf numFmtId="201" fontId="38" fillId="0" borderId="37" xfId="2" applyNumberFormat="1" applyFont="1" applyFill="1" applyBorder="1" applyAlignment="1">
      <alignment horizontal="right" vertical="center"/>
    </xf>
    <xf numFmtId="2" fontId="93" fillId="0" borderId="14" xfId="0" applyNumberFormat="1" applyFont="1" applyBorder="1" applyAlignment="1">
      <alignment horizontal="center" vertical="center" wrapText="1"/>
    </xf>
    <xf numFmtId="2" fontId="91" fillId="0" borderId="14" xfId="0" applyNumberFormat="1" applyFont="1" applyFill="1" applyBorder="1" applyAlignment="1">
      <alignment horizontal="center" vertical="center"/>
    </xf>
    <xf numFmtId="184" fontId="92" fillId="0" borderId="10" xfId="0" applyNumberFormat="1" applyFont="1" applyBorder="1" applyAlignment="1">
      <alignment horizontal="left" vertical="center" wrapText="1" indent="1"/>
    </xf>
    <xf numFmtId="0" fontId="99" fillId="0" borderId="10" xfId="10" applyFont="1" applyBorder="1" applyAlignment="1">
      <alignment horizontal="left" vertical="top" wrapText="1" indent="1"/>
    </xf>
    <xf numFmtId="0" fontId="99" fillId="0" borderId="10" xfId="10" applyFont="1" applyBorder="1" applyAlignment="1">
      <alignment horizontal="left" vertical="top" indent="1"/>
    </xf>
    <xf numFmtId="0" fontId="94" fillId="0" borderId="15" xfId="0" applyFont="1" applyBorder="1" applyAlignment="1">
      <alignment horizontal="left" vertical="top" wrapText="1" indent="1"/>
    </xf>
    <xf numFmtId="202" fontId="38" fillId="0" borderId="0" xfId="0" applyNumberFormat="1" applyFont="1" applyFill="1" applyBorder="1" applyAlignment="1">
      <alignment horizontal="center"/>
    </xf>
    <xf numFmtId="201" fontId="92" fillId="0" borderId="0" xfId="2" applyNumberFormat="1" applyFont="1" applyBorder="1" applyAlignment="1">
      <alignment horizontal="left" vertical="center" wrapText="1" indent="1"/>
    </xf>
    <xf numFmtId="202" fontId="38" fillId="0" borderId="0" xfId="0" applyNumberFormat="1" applyFont="1" applyFill="1" applyBorder="1" applyAlignment="1">
      <alignment horizontal="center" vertical="center"/>
    </xf>
    <xf numFmtId="2" fontId="93" fillId="0" borderId="0" xfId="0" applyNumberFormat="1" applyFont="1" applyBorder="1" applyAlignment="1">
      <alignment horizontal="left" vertical="center" wrapText="1" indent="2"/>
    </xf>
    <xf numFmtId="0" fontId="38" fillId="0" borderId="10" xfId="0" applyFont="1" applyBorder="1" applyAlignment="1">
      <alignment horizontal="center" vertical="center"/>
    </xf>
    <xf numFmtId="0" fontId="92" fillId="0" borderId="0" xfId="0" applyFont="1" applyAlignment="1">
      <alignment horizontal="left" vertical="center" wrapText="1" indent="1"/>
    </xf>
    <xf numFmtId="2" fontId="93" fillId="0" borderId="10" xfId="0" applyNumberFormat="1" applyFont="1" applyBorder="1" applyAlignment="1">
      <alignment horizontal="center" vertical="center" wrapText="1"/>
    </xf>
    <xf numFmtId="0" fontId="92" fillId="4" borderId="38" xfId="0" applyFont="1" applyFill="1" applyBorder="1" applyAlignment="1">
      <alignment horizontal="center" vertical="center" wrapText="1"/>
    </xf>
    <xf numFmtId="176" fontId="93" fillId="4" borderId="18" xfId="2" applyFont="1" applyFill="1" applyBorder="1" applyAlignment="1">
      <alignment horizontal="left" vertical="center" wrapText="1" indent="1"/>
    </xf>
    <xf numFmtId="0" fontId="92" fillId="0" borderId="0" xfId="0" applyFont="1" applyAlignment="1">
      <alignment horizontal="center" vertical="center" wrapText="1"/>
    </xf>
    <xf numFmtId="2" fontId="100" fillId="0" borderId="0" xfId="0" applyNumberFormat="1" applyFont="1" applyFill="1" applyAlignment="1">
      <alignment horizontal="center" vertical="center"/>
    </xf>
    <xf numFmtId="0" fontId="93" fillId="0" borderId="38" xfId="0" applyFont="1" applyBorder="1" applyAlignment="1">
      <alignment horizontal="center" vertical="center" wrapText="1"/>
    </xf>
    <xf numFmtId="201" fontId="91" fillId="4" borderId="18" xfId="2" applyNumberFormat="1" applyFont="1" applyFill="1" applyBorder="1" applyAlignment="1">
      <alignment horizontal="right" vertical="center"/>
    </xf>
    <xf numFmtId="0" fontId="101" fillId="0" borderId="10" xfId="0" applyFont="1" applyBorder="1" applyAlignment="1">
      <alignment horizontal="left" vertical="center" wrapText="1" indent="1"/>
    </xf>
    <xf numFmtId="0" fontId="102" fillId="0" borderId="10" xfId="0" applyFont="1" applyBorder="1" applyAlignment="1">
      <alignment horizontal="center" vertical="center" wrapText="1"/>
    </xf>
    <xf numFmtId="0" fontId="102" fillId="0" borderId="0" xfId="0" applyFont="1" applyAlignment="1">
      <alignment horizontal="center" vertical="center" wrapText="1"/>
    </xf>
    <xf numFmtId="2" fontId="101" fillId="0" borderId="14" xfId="0" applyNumberFormat="1" applyFont="1" applyBorder="1" applyAlignment="1">
      <alignment horizontal="center" vertical="center" wrapText="1"/>
    </xf>
    <xf numFmtId="0" fontId="101" fillId="0" borderId="10" xfId="0" applyFont="1" applyBorder="1" applyAlignment="1">
      <alignment horizontal="left" vertical="top" wrapText="1" indent="1"/>
    </xf>
    <xf numFmtId="0" fontId="102" fillId="0" borderId="0" xfId="0" applyFont="1" applyAlignment="1">
      <alignment horizontal="center" vertical="top" wrapText="1"/>
    </xf>
    <xf numFmtId="0" fontId="102" fillId="0" borderId="10" xfId="0" applyFont="1" applyBorder="1" applyAlignment="1">
      <alignment horizontal="center" vertical="top" wrapText="1"/>
    </xf>
    <xf numFmtId="208" fontId="102" fillId="0" borderId="10" xfId="0" applyNumberFormat="1" applyFont="1" applyBorder="1" applyAlignment="1">
      <alignment horizontal="center" vertical="center" wrapText="1"/>
    </xf>
    <xf numFmtId="0" fontId="102" fillId="0" borderId="14" xfId="0" applyFont="1" applyBorder="1" applyAlignment="1">
      <alignment horizontal="center" vertical="center" wrapText="1"/>
    </xf>
    <xf numFmtId="0" fontId="102" fillId="0" borderId="10" xfId="0" applyFont="1" applyBorder="1" applyAlignment="1">
      <alignment horizontal="left" vertical="top" wrapText="1" indent="1"/>
    </xf>
    <xf numFmtId="208" fontId="102" fillId="0" borderId="0" xfId="0" applyNumberFormat="1" applyFont="1" applyAlignment="1">
      <alignment horizontal="center" vertical="center" wrapText="1"/>
    </xf>
    <xf numFmtId="2" fontId="102" fillId="0" borderId="14" xfId="0" applyNumberFormat="1" applyFont="1" applyBorder="1" applyAlignment="1">
      <alignment horizontal="center" vertical="center" wrapText="1"/>
    </xf>
    <xf numFmtId="0" fontId="102" fillId="0" borderId="0" xfId="0" applyFont="1" applyAlignment="1">
      <alignment horizontal="center" vertical="center"/>
    </xf>
    <xf numFmtId="0" fontId="102" fillId="0" borderId="10" xfId="0" applyFont="1" applyBorder="1" applyAlignment="1">
      <alignment horizontal="center" vertical="center"/>
    </xf>
    <xf numFmtId="201" fontId="102" fillId="0" borderId="0" xfId="2" applyNumberFormat="1" applyFont="1" applyAlignment="1">
      <alignment horizontal="center" vertical="center"/>
    </xf>
    <xf numFmtId="201" fontId="102" fillId="0" borderId="10" xfId="2" applyNumberFormat="1" applyFont="1" applyBorder="1" applyAlignment="1">
      <alignment horizontal="center" vertical="center"/>
    </xf>
    <xf numFmtId="210" fontId="102" fillId="0" borderId="0" xfId="2" applyNumberFormat="1" applyFont="1" applyBorder="1" applyAlignment="1">
      <alignment horizontal="center" vertical="center" wrapText="1"/>
    </xf>
    <xf numFmtId="176" fontId="101" fillId="0" borderId="14" xfId="2" applyFont="1" applyFill="1" applyBorder="1" applyAlignment="1">
      <alignment horizontal="right" vertical="center" wrapText="1"/>
    </xf>
    <xf numFmtId="176" fontId="101" fillId="0" borderId="10" xfId="2" applyFont="1" applyFill="1" applyBorder="1" applyAlignment="1">
      <alignment horizontal="right" vertical="center" wrapText="1"/>
    </xf>
    <xf numFmtId="0" fontId="102" fillId="0" borderId="14" xfId="0" applyFont="1" applyBorder="1" applyAlignment="1">
      <alignment horizontal="center" vertical="center"/>
    </xf>
    <xf numFmtId="201" fontId="102" fillId="0" borderId="14" xfId="2" applyNumberFormat="1" applyFont="1" applyBorder="1" applyAlignment="1">
      <alignment horizontal="center" vertical="center"/>
    </xf>
    <xf numFmtId="176" fontId="102" fillId="0" borderId="14" xfId="2" applyFont="1" applyBorder="1" applyAlignment="1">
      <alignment horizontal="center" vertical="center"/>
    </xf>
    <xf numFmtId="176" fontId="102" fillId="0" borderId="10" xfId="2" applyFont="1" applyBorder="1" applyAlignment="1">
      <alignment horizontal="center" vertical="center"/>
    </xf>
    <xf numFmtId="0" fontId="102" fillId="0" borderId="14" xfId="0" applyFont="1" applyBorder="1" applyAlignment="1">
      <alignment horizontal="center"/>
    </xf>
    <xf numFmtId="201" fontId="102" fillId="0" borderId="14" xfId="2" applyNumberFormat="1" applyFont="1" applyBorder="1" applyAlignment="1">
      <alignment horizontal="center"/>
    </xf>
    <xf numFmtId="0" fontId="102" fillId="8" borderId="18" xfId="0" applyFont="1" applyFill="1" applyBorder="1" applyAlignment="1">
      <alignment horizontal="left" vertical="top"/>
    </xf>
    <xf numFmtId="0" fontId="103" fillId="0" borderId="0" xfId="0" applyFont="1" applyBorder="1" applyAlignment="1">
      <alignment horizontal="center"/>
    </xf>
    <xf numFmtId="0" fontId="103" fillId="0" borderId="0" xfId="0" applyFont="1" applyFill="1" applyBorder="1" applyAlignment="1">
      <alignment horizontal="center"/>
    </xf>
    <xf numFmtId="177" fontId="103" fillId="0" borderId="0" xfId="1" applyFont="1" applyFill="1" applyBorder="1"/>
    <xf numFmtId="0" fontId="103" fillId="9" borderId="18" xfId="0" applyFont="1" applyFill="1" applyBorder="1" applyAlignment="1">
      <alignment horizontal="center"/>
    </xf>
    <xf numFmtId="0" fontId="94" fillId="0" borderId="37" xfId="0" applyFont="1" applyBorder="1" applyAlignment="1">
      <alignment horizontal="left" vertical="top" wrapText="1" indent="1"/>
    </xf>
    <xf numFmtId="0" fontId="38" fillId="0" borderId="37" xfId="0" applyFont="1" applyFill="1" applyBorder="1" applyAlignment="1">
      <alignment horizontal="center" vertical="center"/>
    </xf>
    <xf numFmtId="177" fontId="103" fillId="0" borderId="10" xfId="1" applyFont="1" applyFill="1" applyBorder="1" applyAlignment="1">
      <alignment horizontal="center"/>
    </xf>
    <xf numFmtId="201" fontId="38" fillId="0" borderId="37" xfId="2" applyNumberFormat="1" applyFont="1" applyFill="1" applyBorder="1" applyAlignment="1">
      <alignment horizontal="right" vertical="center"/>
    </xf>
    <xf numFmtId="177" fontId="103" fillId="0" borderId="10" xfId="1" applyFont="1" applyFill="1" applyBorder="1"/>
    <xf numFmtId="0" fontId="92" fillId="0" borderId="37" xfId="0" applyFont="1" applyBorder="1" applyAlignment="1">
      <alignment horizontal="center" vertical="center" wrapText="1"/>
    </xf>
    <xf numFmtId="0" fontId="93" fillId="0" borderId="15" xfId="0" applyFont="1" applyFill="1" applyBorder="1" applyAlignment="1">
      <alignment horizontal="center" vertical="center"/>
    </xf>
    <xf numFmtId="176" fontId="84" fillId="0" borderId="15" xfId="2" applyFont="1" applyFill="1" applyBorder="1" applyAlignment="1">
      <alignment vertical="center"/>
    </xf>
    <xf numFmtId="0" fontId="103" fillId="0" borderId="14" xfId="0" applyFont="1" applyBorder="1" applyAlignment="1">
      <alignment horizontal="center" vertical="center"/>
    </xf>
    <xf numFmtId="0" fontId="97" fillId="0" borderId="14" xfId="0" applyFont="1" applyBorder="1" applyAlignment="1">
      <alignment horizontal="center" vertical="center"/>
    </xf>
    <xf numFmtId="0" fontId="104" fillId="0" borderId="0" xfId="0" applyFont="1" applyFill="1" applyAlignment="1">
      <alignment horizontal="left" vertical="center" wrapText="1"/>
    </xf>
    <xf numFmtId="0" fontId="104" fillId="0" borderId="0" xfId="0" applyFont="1" applyFill="1"/>
    <xf numFmtId="0" fontId="105" fillId="0" borderId="0" xfId="0" applyFont="1" applyFill="1" applyAlignment="1">
      <alignment horizontal="left" vertical="center" wrapText="1"/>
    </xf>
    <xf numFmtId="0" fontId="105" fillId="0" borderId="0" xfId="0" applyFont="1" applyFill="1" applyBorder="1" applyAlignment="1"/>
    <xf numFmtId="0" fontId="105" fillId="0" borderId="0" xfId="0" applyFont="1" applyFill="1" applyAlignment="1"/>
    <xf numFmtId="0" fontId="104" fillId="0" borderId="0" xfId="0" applyFont="1" applyFill="1" applyBorder="1"/>
    <xf numFmtId="0" fontId="106" fillId="0" borderId="0" xfId="0" applyFont="1" applyFill="1" applyBorder="1" applyAlignment="1">
      <alignment horizontal="left" vertical="center" wrapText="1"/>
    </xf>
    <xf numFmtId="0" fontId="104" fillId="0" borderId="0" xfId="0" applyFont="1" applyFill="1" applyAlignment="1">
      <alignment horizontal="center" vertical="center"/>
    </xf>
    <xf numFmtId="0" fontId="104" fillId="0" borderId="0" xfId="0" applyFont="1" applyFill="1" applyBorder="1" applyAlignment="1">
      <alignment horizontal="left" vertical="center" wrapText="1"/>
    </xf>
    <xf numFmtId="0" fontId="104" fillId="0" borderId="0" xfId="0" applyFont="1" applyFill="1" applyBorder="1" applyAlignment="1">
      <alignment horizontal="center" vertical="center"/>
    </xf>
    <xf numFmtId="0" fontId="104" fillId="0" borderId="0" xfId="0" applyFont="1" applyFill="1" applyBorder="1" applyAlignment="1">
      <alignment horizontal="center"/>
    </xf>
    <xf numFmtId="0" fontId="104" fillId="0" borderId="0" xfId="0" applyFont="1" applyFill="1" applyBorder="1" applyAlignment="1">
      <alignment horizontal="right" vertical="center"/>
    </xf>
    <xf numFmtId="0" fontId="107" fillId="0" borderId="0" xfId="0" applyFont="1" applyFill="1" applyBorder="1" applyAlignment="1" applyProtection="1">
      <alignment vertical="center" wrapText="1"/>
    </xf>
    <xf numFmtId="0" fontId="104" fillId="0" borderId="0" xfId="0" applyFont="1" applyFill="1" applyBorder="1" applyAlignment="1"/>
    <xf numFmtId="0" fontId="105" fillId="0" borderId="0" xfId="0" applyFont="1" applyFill="1" applyBorder="1" applyAlignment="1">
      <alignment horizontal="center"/>
    </xf>
    <xf numFmtId="0" fontId="104" fillId="0" borderId="0" xfId="0" applyFont="1" applyFill="1" applyBorder="1" applyAlignment="1">
      <alignment horizontal="left" vertical="top" wrapText="1"/>
    </xf>
    <xf numFmtId="0" fontId="107" fillId="0" borderId="0" xfId="0" quotePrefix="1" applyFont="1" applyFill="1" applyBorder="1" applyAlignment="1" applyProtection="1">
      <alignment horizontal="left" vertical="center" wrapText="1"/>
    </xf>
    <xf numFmtId="0" fontId="104" fillId="0" borderId="0" xfId="0" applyFont="1" applyFill="1" applyBorder="1" applyAlignment="1" applyProtection="1">
      <alignment vertical="center"/>
    </xf>
    <xf numFmtId="0" fontId="105" fillId="0" borderId="0" xfId="0" applyFont="1" applyFill="1" applyBorder="1" applyAlignment="1" applyProtection="1">
      <alignment horizontal="center" vertical="center" wrapText="1"/>
    </xf>
    <xf numFmtId="0" fontId="104" fillId="0" borderId="0" xfId="0" applyFont="1" applyFill="1" applyBorder="1" applyAlignment="1" applyProtection="1">
      <alignment vertical="center" wrapText="1"/>
    </xf>
    <xf numFmtId="0" fontId="104" fillId="0" borderId="0" xfId="9" applyFont="1" applyFill="1" applyBorder="1" applyAlignment="1" applyProtection="1">
      <alignment horizontal="justify" vertical="center"/>
    </xf>
    <xf numFmtId="0" fontId="105" fillId="0" borderId="0" xfId="0" applyFont="1" applyFill="1" applyBorder="1" applyAlignment="1">
      <alignment horizontal="center" vertical="top" wrapText="1"/>
    </xf>
    <xf numFmtId="0" fontId="104" fillId="0" borderId="0" xfId="0" applyFont="1" applyFill="1" applyAlignment="1">
      <alignment horizontal="center"/>
    </xf>
    <xf numFmtId="0" fontId="104" fillId="0" borderId="0" xfId="0" applyFont="1" applyFill="1" applyAlignment="1">
      <alignment horizontal="right" vertical="center"/>
    </xf>
    <xf numFmtId="0" fontId="108" fillId="10" borderId="18" xfId="0" applyFont="1" applyFill="1" applyBorder="1" applyAlignment="1">
      <alignment horizontal="center" vertical="center"/>
    </xf>
    <xf numFmtId="49" fontId="109" fillId="10" borderId="18" xfId="0" applyNumberFormat="1" applyFont="1" applyFill="1" applyBorder="1" applyAlignment="1">
      <alignment horizontal="left" vertical="center"/>
    </xf>
    <xf numFmtId="0" fontId="103" fillId="10" borderId="18" xfId="0" applyFont="1" applyFill="1" applyBorder="1" applyAlignment="1">
      <alignment horizontal="center"/>
    </xf>
    <xf numFmtId="177" fontId="103" fillId="10" borderId="18" xfId="1" applyFont="1" applyFill="1" applyBorder="1" applyAlignment="1">
      <alignment horizontal="center"/>
    </xf>
    <xf numFmtId="177" fontId="103" fillId="10" borderId="18" xfId="1" applyFont="1" applyFill="1" applyBorder="1" applyAlignment="1">
      <alignment horizontal="center" vertical="center"/>
    </xf>
    <xf numFmtId="0" fontId="38" fillId="11" borderId="37" xfId="0" applyFont="1" applyFill="1" applyBorder="1" applyAlignment="1">
      <alignment horizontal="center" vertical="center"/>
    </xf>
    <xf numFmtId="176" fontId="100" fillId="11" borderId="37" xfId="2" applyFont="1" applyFill="1" applyBorder="1" applyAlignment="1"/>
    <xf numFmtId="177" fontId="108" fillId="10" borderId="18" xfId="1" applyFont="1" applyFill="1" applyBorder="1" applyAlignment="1">
      <alignment horizontal="center" vertical="center"/>
    </xf>
    <xf numFmtId="0" fontId="101" fillId="8" borderId="38" xfId="0" applyFont="1" applyFill="1" applyBorder="1" applyAlignment="1">
      <alignment horizontal="center" vertical="center" wrapText="1"/>
    </xf>
    <xf numFmtId="208" fontId="101" fillId="8" borderId="18" xfId="0" applyNumberFormat="1" applyFont="1" applyFill="1" applyBorder="1" applyAlignment="1">
      <alignment horizontal="center" vertical="center" wrapText="1"/>
    </xf>
    <xf numFmtId="49" fontId="108" fillId="0" borderId="10" xfId="0" applyNumberFormat="1" applyFont="1" applyFill="1" applyBorder="1" applyAlignment="1">
      <alignment horizontal="center" vertical="center"/>
    </xf>
    <xf numFmtId="49" fontId="108" fillId="0" borderId="10" xfId="0" applyNumberFormat="1" applyFont="1" applyFill="1" applyBorder="1" applyAlignment="1">
      <alignment horizontal="left" vertical="center" indent="1"/>
    </xf>
    <xf numFmtId="0" fontId="108" fillId="0" borderId="10" xfId="0" applyFont="1" applyBorder="1" applyAlignment="1">
      <alignment horizontal="center" vertical="center"/>
    </xf>
    <xf numFmtId="49" fontId="108" fillId="0" borderId="10" xfId="0" applyNumberFormat="1" applyFont="1" applyBorder="1" applyAlignment="1">
      <alignment horizontal="left" vertical="center" indent="1"/>
    </xf>
    <xf numFmtId="177" fontId="103" fillId="0" borderId="10" xfId="1" applyFont="1" applyBorder="1" applyAlignment="1">
      <alignment horizontal="center"/>
    </xf>
    <xf numFmtId="177" fontId="103" fillId="0" borderId="0" xfId="1" applyFont="1" applyBorder="1" applyAlignment="1">
      <alignment horizontal="center" vertical="center"/>
    </xf>
    <xf numFmtId="177" fontId="103" fillId="0" borderId="10" xfId="1" applyFont="1" applyBorder="1" applyAlignment="1">
      <alignment horizontal="center" vertical="center"/>
    </xf>
    <xf numFmtId="0" fontId="110" fillId="0" borderId="10" xfId="0" applyFont="1" applyBorder="1" applyAlignment="1">
      <alignment horizontal="center" vertical="center"/>
    </xf>
    <xf numFmtId="49" fontId="103" fillId="0" borderId="10" xfId="0" applyNumberFormat="1" applyFont="1" applyBorder="1" applyAlignment="1">
      <alignment horizontal="left" vertical="center" wrapText="1" indent="1"/>
    </xf>
    <xf numFmtId="194" fontId="103" fillId="0" borderId="10" xfId="1" applyNumberFormat="1" applyFont="1" applyBorder="1" applyAlignment="1">
      <alignment horizontal="center" vertical="center"/>
    </xf>
    <xf numFmtId="49" fontId="103" fillId="0" borderId="15" xfId="0" applyNumberFormat="1" applyFont="1" applyBorder="1" applyAlignment="1">
      <alignment horizontal="left" vertical="center" wrapText="1" indent="1"/>
    </xf>
    <xf numFmtId="194" fontId="103" fillId="0" borderId="15" xfId="1" applyNumberFormat="1" applyFont="1" applyBorder="1" applyAlignment="1">
      <alignment horizontal="center" vertical="center"/>
    </xf>
    <xf numFmtId="177" fontId="103" fillId="0" borderId="15" xfId="1" applyFont="1" applyBorder="1" applyAlignment="1">
      <alignment horizontal="center" vertical="center"/>
    </xf>
    <xf numFmtId="177" fontId="109" fillId="9" borderId="18" xfId="1" applyFont="1" applyFill="1" applyBorder="1" applyAlignment="1">
      <alignment horizontal="center"/>
    </xf>
    <xf numFmtId="0" fontId="102" fillId="0" borderId="14" xfId="0" applyFont="1" applyBorder="1"/>
    <xf numFmtId="0" fontId="111" fillId="0" borderId="10" xfId="0" applyFont="1" applyBorder="1" applyAlignment="1">
      <alignment horizontal="left" vertical="center" wrapText="1" indent="1"/>
    </xf>
    <xf numFmtId="0" fontId="102" fillId="0" borderId="10" xfId="0" applyFont="1" applyBorder="1" applyAlignment="1">
      <alignment horizontal="left" wrapText="1" indent="1"/>
    </xf>
    <xf numFmtId="2" fontId="101" fillId="0" borderId="14" xfId="0" applyNumberFormat="1" applyFont="1" applyBorder="1" applyAlignment="1">
      <alignment horizontal="center" vertical="center"/>
    </xf>
    <xf numFmtId="0" fontId="102" fillId="0" borderId="10" xfId="0" applyFont="1" applyBorder="1" applyAlignment="1">
      <alignment horizontal="left" indent="1"/>
    </xf>
    <xf numFmtId="176" fontId="101" fillId="8" borderId="18" xfId="2" applyFont="1" applyFill="1" applyBorder="1" applyAlignment="1">
      <alignment horizontal="center" vertical="top"/>
    </xf>
    <xf numFmtId="0" fontId="102" fillId="0" borderId="39" xfId="0" applyFont="1" applyFill="1" applyBorder="1" applyAlignment="1">
      <alignment horizontal="left" vertical="top"/>
    </xf>
    <xf numFmtId="0" fontId="101" fillId="0" borderId="37" xfId="0" applyFont="1" applyFill="1" applyBorder="1" applyAlignment="1">
      <alignment horizontal="left" vertical="top" indent="1"/>
    </xf>
    <xf numFmtId="0" fontId="101" fillId="0" borderId="39" xfId="0" applyFont="1" applyFill="1" applyBorder="1" applyAlignment="1">
      <alignment horizontal="left" vertical="top" indent="1"/>
    </xf>
    <xf numFmtId="176" fontId="101" fillId="0" borderId="37" xfId="2" applyFont="1" applyFill="1" applyBorder="1" applyAlignment="1">
      <alignment horizontal="center" vertical="top"/>
    </xf>
    <xf numFmtId="2" fontId="101" fillId="0" borderId="14" xfId="0" applyNumberFormat="1" applyFont="1" applyFill="1" applyBorder="1" applyAlignment="1">
      <alignment horizontal="center" vertical="center"/>
    </xf>
    <xf numFmtId="0" fontId="101" fillId="0" borderId="10" xfId="0" applyFont="1" applyFill="1" applyBorder="1" applyAlignment="1">
      <alignment horizontal="left" vertical="top" indent="1"/>
    </xf>
    <xf numFmtId="0" fontId="101" fillId="0" borderId="14" xfId="0" applyFont="1" applyFill="1" applyBorder="1" applyAlignment="1">
      <alignment horizontal="left" vertical="top" indent="1"/>
    </xf>
    <xf numFmtId="176" fontId="101" fillId="0" borderId="10" xfId="2" applyFont="1" applyFill="1" applyBorder="1" applyAlignment="1">
      <alignment horizontal="center" vertical="top"/>
    </xf>
    <xf numFmtId="2" fontId="109" fillId="0" borderId="14" xfId="0" applyNumberFormat="1" applyFont="1" applyFill="1" applyBorder="1" applyAlignment="1">
      <alignment horizontal="center"/>
    </xf>
    <xf numFmtId="0" fontId="108" fillId="0" borderId="10" xfId="0" applyFont="1" applyFill="1" applyBorder="1" applyAlignment="1">
      <alignment horizontal="left" wrapText="1" indent="1"/>
    </xf>
    <xf numFmtId="0" fontId="103" fillId="0" borderId="14" xfId="0" applyFont="1" applyFill="1" applyBorder="1"/>
    <xf numFmtId="0" fontId="103" fillId="0" borderId="10" xfId="0" applyFont="1" applyBorder="1" applyAlignment="1">
      <alignment horizontal="left" wrapText="1" indent="1"/>
    </xf>
    <xf numFmtId="4" fontId="103" fillId="0" borderId="10" xfId="0" applyNumberFormat="1" applyFont="1" applyBorder="1" applyAlignment="1">
      <alignment horizontal="left" wrapText="1" indent="1"/>
    </xf>
    <xf numFmtId="177" fontId="103" fillId="0" borderId="14" xfId="1" applyFont="1" applyBorder="1" applyAlignment="1">
      <alignment horizontal="center" vertical="center"/>
    </xf>
    <xf numFmtId="2" fontId="102" fillId="0" borderId="0" xfId="0" applyNumberFormat="1" applyFont="1" applyBorder="1" applyAlignment="1">
      <alignment horizontal="center" vertical="center" wrapText="1"/>
    </xf>
    <xf numFmtId="0" fontId="102" fillId="0" borderId="0" xfId="0" applyFont="1" applyBorder="1" applyAlignment="1">
      <alignment horizontal="center" vertical="center" wrapText="1"/>
    </xf>
    <xf numFmtId="0" fontId="102" fillId="0" borderId="0" xfId="0" applyFont="1" applyBorder="1" applyAlignment="1">
      <alignment horizontal="center"/>
    </xf>
    <xf numFmtId="0" fontId="102" fillId="0" borderId="0" xfId="0" applyFont="1" applyBorder="1" applyAlignment="1">
      <alignment horizontal="center" vertical="center"/>
    </xf>
    <xf numFmtId="0" fontId="96" fillId="0" borderId="37" xfId="10" applyFont="1" applyBorder="1" applyAlignment="1">
      <alignment horizontal="left" vertical="top" indent="1"/>
    </xf>
    <xf numFmtId="0" fontId="35" fillId="0" borderId="10" xfId="0" applyFont="1" applyBorder="1" applyAlignment="1">
      <alignment horizontal="left" vertical="top" wrapText="1" indent="1"/>
    </xf>
    <xf numFmtId="2" fontId="108" fillId="0" borderId="10" xfId="0" applyNumberFormat="1" applyFont="1" applyBorder="1" applyAlignment="1">
      <alignment horizontal="center" vertical="center"/>
    </xf>
    <xf numFmtId="0" fontId="112" fillId="2" borderId="0" xfId="0" applyFont="1" applyFill="1" applyBorder="1" applyAlignment="1">
      <alignment horizontal="center" vertical="top" wrapText="1"/>
    </xf>
    <xf numFmtId="0" fontId="113" fillId="2" borderId="0" xfId="0" applyFont="1" applyFill="1" applyBorder="1" applyAlignment="1">
      <alignment horizontal="center" vertical="top" wrapText="1"/>
    </xf>
    <xf numFmtId="0" fontId="80" fillId="2" borderId="0" xfId="0" applyFont="1" applyFill="1" applyBorder="1" applyAlignment="1">
      <alignment horizontal="center" vertical="top" wrapText="1"/>
    </xf>
    <xf numFmtId="0" fontId="114"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center" vertical="top" wrapText="1"/>
    </xf>
    <xf numFmtId="0" fontId="115" fillId="12" borderId="38" xfId="0" applyFont="1" applyFill="1" applyBorder="1" applyAlignment="1">
      <alignment horizontal="center" vertical="center" wrapText="1"/>
    </xf>
    <xf numFmtId="0" fontId="115" fillId="12" borderId="36" xfId="0" applyFont="1" applyFill="1" applyBorder="1" applyAlignment="1">
      <alignment horizontal="center" vertical="center" wrapText="1"/>
    </xf>
    <xf numFmtId="0" fontId="115" fillId="12" borderId="40" xfId="0" applyFont="1" applyFill="1" applyBorder="1" applyAlignment="1">
      <alignment horizontal="center" vertical="center" wrapText="1"/>
    </xf>
    <xf numFmtId="0" fontId="54" fillId="0" borderId="39" xfId="0" applyFont="1" applyBorder="1" applyAlignment="1">
      <alignment horizontal="center" vertical="center"/>
    </xf>
    <xf numFmtId="0" fontId="54" fillId="0" borderId="41" xfId="0" applyFont="1" applyBorder="1" applyAlignment="1">
      <alignment horizontal="center" vertical="center"/>
    </xf>
    <xf numFmtId="0" fontId="54" fillId="0" borderId="35" xfId="0" applyFont="1" applyBorder="1" applyAlignment="1">
      <alignment horizontal="center" vertical="center"/>
    </xf>
    <xf numFmtId="0" fontId="54" fillId="0" borderId="42" xfId="0" applyFont="1" applyBorder="1" applyAlignment="1">
      <alignment horizontal="center" vertical="center"/>
    </xf>
    <xf numFmtId="184" fontId="116" fillId="0" borderId="37" xfId="0" applyNumberFormat="1" applyFont="1" applyBorder="1" applyAlignment="1">
      <alignment horizontal="center" vertical="center"/>
    </xf>
    <xf numFmtId="184" fontId="116" fillId="0" borderId="15" xfId="0" applyNumberFormat="1" applyFont="1" applyBorder="1" applyAlignment="1">
      <alignment horizontal="center" vertical="center"/>
    </xf>
    <xf numFmtId="0" fontId="61" fillId="12" borderId="38" xfId="0" applyFont="1" applyFill="1" applyBorder="1" applyAlignment="1">
      <alignment horizontal="center" vertical="center" wrapText="1"/>
    </xf>
    <xf numFmtId="0" fontId="61" fillId="12" borderId="36" xfId="0" applyFont="1" applyFill="1" applyBorder="1" applyAlignment="1">
      <alignment horizontal="center" vertical="center" wrapText="1"/>
    </xf>
    <xf numFmtId="0" fontId="61" fillId="12" borderId="40" xfId="0" applyFont="1" applyFill="1" applyBorder="1" applyAlignment="1">
      <alignment horizontal="center" vertical="center" wrapText="1"/>
    </xf>
    <xf numFmtId="0" fontId="56" fillId="0" borderId="38" xfId="0" applyFont="1" applyBorder="1" applyAlignment="1">
      <alignment horizontal="left" vertical="center"/>
    </xf>
    <xf numFmtId="0" fontId="56" fillId="0" borderId="36" xfId="0" applyFont="1" applyBorder="1" applyAlignment="1">
      <alignment horizontal="left" vertical="center"/>
    </xf>
    <xf numFmtId="0" fontId="56" fillId="0" borderId="40" xfId="0" applyFont="1" applyBorder="1" applyAlignment="1">
      <alignment horizontal="left" vertical="center"/>
    </xf>
    <xf numFmtId="0" fontId="117" fillId="12" borderId="38" xfId="0" applyFont="1" applyFill="1" applyBorder="1" applyAlignment="1">
      <alignment horizontal="center" vertical="top" wrapText="1"/>
    </xf>
    <xf numFmtId="0" fontId="117" fillId="12" borderId="36" xfId="0" applyFont="1" applyFill="1" applyBorder="1" applyAlignment="1">
      <alignment horizontal="center" vertical="top" wrapText="1"/>
    </xf>
    <xf numFmtId="0" fontId="117" fillId="12" borderId="40" xfId="0" applyFont="1" applyFill="1" applyBorder="1" applyAlignment="1">
      <alignment horizontal="center" vertical="top" wrapText="1"/>
    </xf>
    <xf numFmtId="0" fontId="52" fillId="0" borderId="43" xfId="0" applyFont="1" applyFill="1" applyBorder="1" applyAlignment="1">
      <alignment horizontal="center"/>
    </xf>
    <xf numFmtId="0" fontId="52" fillId="0" borderId="31" xfId="0" applyFont="1" applyFill="1" applyBorder="1" applyAlignment="1">
      <alignment horizontal="center"/>
    </xf>
    <xf numFmtId="0" fontId="52" fillId="0" borderId="44" xfId="0" applyFont="1" applyFill="1" applyBorder="1" applyAlignment="1">
      <alignment horizontal="center"/>
    </xf>
    <xf numFmtId="0" fontId="43" fillId="0" borderId="43" xfId="0" applyFont="1" applyBorder="1" applyAlignment="1">
      <alignment horizontal="center"/>
    </xf>
    <xf numFmtId="0" fontId="43" fillId="0" borderId="31" xfId="0" applyFont="1" applyBorder="1" applyAlignment="1">
      <alignment horizontal="center"/>
    </xf>
    <xf numFmtId="0" fontId="43" fillId="0" borderId="44" xfId="0" applyFont="1" applyBorder="1" applyAlignment="1">
      <alignment horizontal="center"/>
    </xf>
    <xf numFmtId="0" fontId="0" fillId="12" borderId="36" xfId="0" applyFont="1" applyFill="1" applyBorder="1" applyAlignment="1">
      <alignment horizontal="center" vertical="top" wrapText="1"/>
    </xf>
    <xf numFmtId="0" fontId="0" fillId="12" borderId="40" xfId="0" applyFont="1" applyFill="1" applyBorder="1" applyAlignment="1">
      <alignment horizontal="center" vertical="top" wrapText="1"/>
    </xf>
    <xf numFmtId="0" fontId="49" fillId="12" borderId="38" xfId="0" applyFont="1" applyFill="1" applyBorder="1" applyAlignment="1">
      <alignment horizontal="center" vertical="top" wrapText="1"/>
    </xf>
    <xf numFmtId="0" fontId="49" fillId="12" borderId="36" xfId="0" applyFont="1" applyFill="1" applyBorder="1" applyAlignment="1">
      <alignment horizontal="center" vertical="top" wrapText="1"/>
    </xf>
    <xf numFmtId="0" fontId="49" fillId="12" borderId="40" xfId="0" applyFont="1" applyFill="1" applyBorder="1" applyAlignment="1">
      <alignment horizontal="center" vertical="top" wrapText="1"/>
    </xf>
    <xf numFmtId="0" fontId="52" fillId="2" borderId="43" xfId="0" applyFont="1" applyFill="1" applyBorder="1" applyAlignment="1">
      <alignment horizontal="center"/>
    </xf>
    <xf numFmtId="0" fontId="52" fillId="2" borderId="31" xfId="0" applyFont="1" applyFill="1" applyBorder="1" applyAlignment="1">
      <alignment horizontal="center"/>
    </xf>
    <xf numFmtId="0" fontId="52" fillId="2" borderId="44" xfId="0" applyFont="1" applyFill="1" applyBorder="1" applyAlignment="1">
      <alignment horizontal="center"/>
    </xf>
    <xf numFmtId="0" fontId="117" fillId="0" borderId="0" xfId="0" applyFont="1" applyBorder="1" applyAlignment="1">
      <alignment horizontal="center" vertical="top" wrapText="1"/>
    </xf>
    <xf numFmtId="0" fontId="51" fillId="2" borderId="43" xfId="0" applyFont="1" applyFill="1" applyBorder="1" applyAlignment="1">
      <alignment horizontal="center"/>
    </xf>
    <xf numFmtId="0" fontId="51" fillId="2" borderId="31" xfId="0" applyFont="1" applyFill="1" applyBorder="1" applyAlignment="1">
      <alignment horizontal="center"/>
    </xf>
    <xf numFmtId="0" fontId="51" fillId="2" borderId="44" xfId="0" applyFont="1" applyFill="1" applyBorder="1" applyAlignment="1">
      <alignment horizontal="center"/>
    </xf>
    <xf numFmtId="0" fontId="91" fillId="11" borderId="39" xfId="0" applyFont="1" applyFill="1" applyBorder="1" applyAlignment="1">
      <alignment horizontal="left" indent="1"/>
    </xf>
    <xf numFmtId="0" fontId="91" fillId="11" borderId="45" xfId="0" applyFont="1" applyFill="1" applyBorder="1" applyAlignment="1">
      <alignment horizontal="left" indent="1"/>
    </xf>
    <xf numFmtId="0" fontId="91" fillId="11" borderId="41" xfId="0" applyFont="1" applyFill="1" applyBorder="1" applyAlignment="1">
      <alignment horizontal="left" indent="1"/>
    </xf>
    <xf numFmtId="0" fontId="100" fillId="0" borderId="35" xfId="0" applyFont="1" applyFill="1" applyBorder="1" applyAlignment="1">
      <alignment horizontal="left" indent="1"/>
    </xf>
    <xf numFmtId="0" fontId="100" fillId="0" borderId="32" xfId="0" applyFont="1" applyFill="1" applyBorder="1" applyAlignment="1">
      <alignment horizontal="left" indent="1"/>
    </xf>
    <xf numFmtId="0" fontId="100" fillId="0" borderId="42" xfId="0" applyFont="1" applyFill="1" applyBorder="1" applyAlignment="1">
      <alignment horizontal="left" indent="1"/>
    </xf>
    <xf numFmtId="0" fontId="118" fillId="0" borderId="39" xfId="0" applyFont="1" applyFill="1" applyBorder="1" applyAlignment="1">
      <alignment horizontal="center"/>
    </xf>
    <xf numFmtId="0" fontId="118" fillId="0" borderId="45" xfId="0" applyFont="1" applyFill="1" applyBorder="1" applyAlignment="1">
      <alignment horizontal="center"/>
    </xf>
    <xf numFmtId="0" fontId="118" fillId="0" borderId="41" xfId="0" applyFont="1" applyFill="1" applyBorder="1" applyAlignment="1">
      <alignment horizontal="center"/>
    </xf>
    <xf numFmtId="0" fontId="119" fillId="0" borderId="35" xfId="0" applyFont="1" applyFill="1" applyBorder="1" applyAlignment="1">
      <alignment horizontal="center" vertical="center" wrapText="1"/>
    </xf>
    <xf numFmtId="0" fontId="119" fillId="0" borderId="32" xfId="0" applyFont="1" applyFill="1" applyBorder="1" applyAlignment="1">
      <alignment horizontal="center" vertical="center" wrapText="1"/>
    </xf>
    <xf numFmtId="0" fontId="119" fillId="0" borderId="42" xfId="0" applyFont="1" applyFill="1" applyBorder="1" applyAlignment="1">
      <alignment horizontal="center" vertical="center" wrapText="1"/>
    </xf>
    <xf numFmtId="0" fontId="91" fillId="0" borderId="38" xfId="0" applyFont="1" applyFill="1" applyBorder="1" applyAlignment="1">
      <alignment horizontal="left" wrapText="1" indent="1"/>
    </xf>
    <xf numFmtId="0" fontId="91" fillId="0" borderId="36" xfId="0" applyFont="1" applyFill="1" applyBorder="1" applyAlignment="1">
      <alignment horizontal="left" wrapText="1" indent="1"/>
    </xf>
    <xf numFmtId="0" fontId="91" fillId="0" borderId="40" xfId="0" applyFont="1" applyFill="1" applyBorder="1" applyAlignment="1">
      <alignment horizontal="left" wrapText="1" indent="1"/>
    </xf>
    <xf numFmtId="0" fontId="93" fillId="4" borderId="39" xfId="0" applyFont="1" applyFill="1" applyBorder="1" applyAlignment="1">
      <alignment horizontal="left" vertical="center" wrapText="1" indent="1"/>
    </xf>
    <xf numFmtId="0" fontId="93" fillId="4" borderId="36" xfId="0" applyFont="1" applyFill="1" applyBorder="1" applyAlignment="1">
      <alignment horizontal="left" vertical="center" wrapText="1" indent="1"/>
    </xf>
    <xf numFmtId="0" fontId="93" fillId="4" borderId="40" xfId="0" applyFont="1" applyFill="1" applyBorder="1" applyAlignment="1">
      <alignment horizontal="left" vertical="center" wrapText="1" indent="1"/>
    </xf>
    <xf numFmtId="0" fontId="93" fillId="4" borderId="35" xfId="0" applyFont="1" applyFill="1" applyBorder="1" applyAlignment="1">
      <alignment horizontal="left" vertical="center" wrapText="1" indent="1"/>
    </xf>
    <xf numFmtId="0" fontId="101" fillId="8" borderId="38" xfId="0" applyFont="1" applyFill="1" applyBorder="1" applyAlignment="1">
      <alignment horizontal="left" vertical="top" wrapText="1" indent="1"/>
    </xf>
    <xf numFmtId="0" fontId="101" fillId="8" borderId="36" xfId="0" applyFont="1" applyFill="1" applyBorder="1" applyAlignment="1">
      <alignment horizontal="left" vertical="top" wrapText="1" indent="1"/>
    </xf>
    <xf numFmtId="0" fontId="101" fillId="8" borderId="40" xfId="0" applyFont="1" applyFill="1" applyBorder="1" applyAlignment="1">
      <alignment horizontal="left" vertical="top" wrapText="1" indent="1"/>
    </xf>
    <xf numFmtId="0" fontId="101" fillId="8" borderId="38" xfId="0" applyFont="1" applyFill="1" applyBorder="1" applyAlignment="1">
      <alignment horizontal="left" vertical="top" indent="1"/>
    </xf>
    <xf numFmtId="0" fontId="101" fillId="8" borderId="36" xfId="0" applyFont="1" applyFill="1" applyBorder="1" applyAlignment="1">
      <alignment horizontal="left" vertical="top" indent="1"/>
    </xf>
    <xf numFmtId="0" fontId="101" fillId="8" borderId="40" xfId="0" applyFont="1" applyFill="1" applyBorder="1" applyAlignment="1">
      <alignment horizontal="left" vertical="top" indent="1"/>
    </xf>
    <xf numFmtId="0" fontId="109" fillId="9" borderId="45" xfId="0" applyFont="1" applyFill="1" applyBorder="1" applyAlignment="1">
      <alignment horizontal="left" wrapText="1" indent="1"/>
    </xf>
    <xf numFmtId="0" fontId="109" fillId="9" borderId="36" xfId="0" applyFont="1" applyFill="1" applyBorder="1" applyAlignment="1">
      <alignment horizontal="left" wrapText="1" indent="1"/>
    </xf>
    <xf numFmtId="0" fontId="49" fillId="12" borderId="38" xfId="0" applyFont="1" applyFill="1" applyBorder="1" applyAlignment="1">
      <alignment horizontal="center" vertical="center" wrapText="1"/>
    </xf>
    <xf numFmtId="0" fontId="39" fillId="12" borderId="36" xfId="0" applyFont="1" applyFill="1" applyBorder="1" applyAlignment="1">
      <alignment horizontal="center" vertical="center" wrapText="1"/>
    </xf>
    <xf numFmtId="0" fontId="39" fillId="12" borderId="40" xfId="0" applyFont="1" applyFill="1" applyBorder="1" applyAlignment="1">
      <alignment horizontal="center" vertical="center" wrapText="1"/>
    </xf>
    <xf numFmtId="176" fontId="103" fillId="0" borderId="0" xfId="2" applyFont="1" applyBorder="1" applyAlignment="1">
      <alignment horizontal="center" vertical="center"/>
    </xf>
    <xf numFmtId="176" fontId="103" fillId="0" borderId="10" xfId="2" applyFont="1" applyBorder="1" applyAlignment="1">
      <alignment horizontal="center" vertical="center"/>
    </xf>
    <xf numFmtId="176" fontId="92" fillId="0" borderId="0" xfId="2" applyFont="1" applyBorder="1" applyAlignment="1">
      <alignment horizontal="center" vertical="center" wrapText="1"/>
    </xf>
  </cellXfs>
  <cellStyles count="11">
    <cellStyle name="Comma" xfId="1" builtinId="3"/>
    <cellStyle name="Currency" xfId="2" builtinId="4"/>
    <cellStyle name="Normal" xfId="0" builtinId="0"/>
    <cellStyle name="Normal 12 2" xfId="3" xr:uid="{15F3335E-6AEA-4CE8-BF98-44ACD7EC2E30}"/>
    <cellStyle name="Normal 2" xfId="4" xr:uid="{A925ADD2-6DD6-4C68-A3B5-BA4AD78BFBC6}"/>
    <cellStyle name="Normal 2 2" xfId="5" xr:uid="{B7E69003-9FD9-430B-A653-E917D13FFB48}"/>
    <cellStyle name="Normal 3" xfId="6" xr:uid="{D8EF72C1-4E69-47A7-83E7-14C99946E702}"/>
    <cellStyle name="Normal 4" xfId="7" xr:uid="{41B3630E-371A-4B38-9A8D-C3D581F4D4AC}"/>
    <cellStyle name="Normal 8" xfId="8" xr:uid="{45142989-69BA-42C3-8A17-14472EB136EE}"/>
    <cellStyle name="Normal_Bills of Quantities - unpriced 2" xfId="9" xr:uid="{68FDA3A4-7C3B-4435-9C6F-C2E1EE9836BA}"/>
    <cellStyle name="Normal_Bills of Quantities - unpriced 2 2 2 2" xfId="10" xr:uid="{29285C2C-6BFD-446F-B0E0-CAE41B22630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600075</xdr:colOff>
      <xdr:row>4</xdr:row>
      <xdr:rowOff>9525</xdr:rowOff>
    </xdr:from>
    <xdr:to>
      <xdr:col>6</xdr:col>
      <xdr:colOff>733425</xdr:colOff>
      <xdr:row>9</xdr:row>
      <xdr:rowOff>123825</xdr:rowOff>
    </xdr:to>
    <xdr:pic>
      <xdr:nvPicPr>
        <xdr:cNvPr id="1808" name="Picture 1">
          <a:extLst>
            <a:ext uri="{FF2B5EF4-FFF2-40B4-BE49-F238E27FC236}">
              <a16:creationId xmlns:a16="http://schemas.microsoft.com/office/drawing/2014/main" id="{7B0E5915-CB90-78F1-3C69-C799FD6387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1675" y="809625"/>
          <a:ext cx="28289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64340-B649-43E9-AA86-989CBBF5E5B0}">
  <sheetPr>
    <tabColor rgb="FFFFFF00"/>
  </sheetPr>
  <dimension ref="A1:J47"/>
  <sheetViews>
    <sheetView topLeftCell="A19" zoomScaleNormal="100" workbookViewId="0">
      <selection activeCell="F41" sqref="F41"/>
    </sheetView>
  </sheetViews>
  <sheetFormatPr defaultRowHeight="15.75"/>
  <sheetData>
    <row r="1" spans="1:10">
      <c r="A1" s="1"/>
      <c r="B1" s="2"/>
      <c r="C1" s="2"/>
      <c r="D1" s="2"/>
      <c r="E1" s="2"/>
      <c r="F1" s="2"/>
      <c r="G1" s="2"/>
      <c r="H1" s="2"/>
      <c r="I1" s="2"/>
      <c r="J1" s="3"/>
    </row>
    <row r="2" spans="1:10">
      <c r="A2" s="4"/>
      <c r="B2" s="5"/>
      <c r="C2" s="5"/>
      <c r="D2" s="5"/>
      <c r="E2" s="5"/>
      <c r="F2" s="5"/>
      <c r="G2" s="5"/>
      <c r="H2" s="5"/>
      <c r="I2" s="5"/>
      <c r="J2" s="6"/>
    </row>
    <row r="3" spans="1:10">
      <c r="A3" s="4"/>
      <c r="B3" s="5"/>
      <c r="C3" s="5"/>
      <c r="D3" s="5"/>
      <c r="E3" s="5"/>
      <c r="F3" s="5"/>
      <c r="G3" s="5"/>
      <c r="H3" s="5"/>
      <c r="I3" s="5"/>
      <c r="J3" s="6"/>
    </row>
    <row r="4" spans="1:10">
      <c r="A4" s="4"/>
      <c r="B4" s="5"/>
      <c r="C4" s="5"/>
      <c r="D4" s="5"/>
      <c r="E4" s="5"/>
      <c r="F4" s="5"/>
      <c r="G4" s="5"/>
      <c r="H4" s="5"/>
      <c r="I4" s="5"/>
      <c r="J4" s="6"/>
    </row>
    <row r="5" spans="1:10">
      <c r="A5" s="4"/>
      <c r="B5" s="5"/>
      <c r="C5" s="5"/>
      <c r="D5" s="5"/>
      <c r="E5" s="5"/>
      <c r="F5" s="5"/>
      <c r="G5" s="5"/>
      <c r="H5" s="5"/>
      <c r="I5" s="5"/>
      <c r="J5" s="6"/>
    </row>
    <row r="6" spans="1:10">
      <c r="A6" s="4"/>
      <c r="B6" s="5"/>
      <c r="C6" s="5"/>
      <c r="D6" s="5"/>
      <c r="E6" s="5"/>
      <c r="F6" s="5"/>
      <c r="G6" s="5"/>
      <c r="H6" s="5"/>
      <c r="I6" s="5"/>
      <c r="J6" s="6"/>
    </row>
    <row r="7" spans="1:10">
      <c r="A7" s="4"/>
      <c r="B7" s="5"/>
      <c r="C7" s="5"/>
      <c r="D7" s="5"/>
      <c r="E7" s="5"/>
      <c r="F7" s="5"/>
      <c r="G7" s="5"/>
      <c r="H7" s="5"/>
      <c r="I7" s="5"/>
      <c r="J7" s="6"/>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5"/>
      <c r="C11" s="5"/>
      <c r="D11" s="5"/>
      <c r="E11" s="5"/>
      <c r="F11" s="5"/>
      <c r="G11" s="5"/>
      <c r="H11" s="5"/>
      <c r="I11" s="5"/>
      <c r="J11" s="6"/>
    </row>
    <row r="12" spans="1:10">
      <c r="A12" s="4"/>
      <c r="B12" s="5"/>
      <c r="C12" s="5"/>
      <c r="D12" s="5"/>
      <c r="E12" s="5"/>
      <c r="F12" s="5"/>
      <c r="G12" s="5"/>
      <c r="H12" s="5"/>
      <c r="I12" s="5"/>
      <c r="J12" s="6"/>
    </row>
    <row r="13" spans="1:10">
      <c r="A13" s="4"/>
      <c r="B13" s="10"/>
      <c r="C13" s="5"/>
      <c r="D13" s="5"/>
      <c r="E13" s="5"/>
      <c r="F13" s="5"/>
      <c r="G13" s="5"/>
      <c r="H13" s="5"/>
      <c r="I13" s="5"/>
      <c r="J13" s="6"/>
    </row>
    <row r="14" spans="1:10">
      <c r="A14" s="4"/>
      <c r="B14" s="498" t="s">
        <v>0</v>
      </c>
      <c r="C14" s="499"/>
      <c r="D14" s="499"/>
      <c r="E14" s="499"/>
      <c r="F14" s="499"/>
      <c r="G14" s="499"/>
      <c r="H14" s="499"/>
      <c r="I14" s="499"/>
      <c r="J14" s="6"/>
    </row>
    <row r="15" spans="1:10">
      <c r="A15" s="4"/>
      <c r="B15" s="499"/>
      <c r="C15" s="499"/>
      <c r="D15" s="499"/>
      <c r="E15" s="499"/>
      <c r="F15" s="499"/>
      <c r="G15" s="499"/>
      <c r="H15" s="499"/>
      <c r="I15" s="499"/>
      <c r="J15" s="6"/>
    </row>
    <row r="16" spans="1:10">
      <c r="A16" s="4"/>
      <c r="B16" s="499"/>
      <c r="C16" s="499"/>
      <c r="D16" s="499"/>
      <c r="E16" s="499"/>
      <c r="F16" s="499"/>
      <c r="G16" s="499"/>
      <c r="H16" s="499"/>
      <c r="I16" s="499"/>
      <c r="J16" s="6"/>
    </row>
    <row r="17" spans="1:10">
      <c r="A17" s="4"/>
      <c r="B17" s="499"/>
      <c r="C17" s="499"/>
      <c r="D17" s="499"/>
      <c r="E17" s="499"/>
      <c r="F17" s="499"/>
      <c r="G17" s="499"/>
      <c r="H17" s="499"/>
      <c r="I17" s="499"/>
      <c r="J17" s="6"/>
    </row>
    <row r="18" spans="1:10">
      <c r="A18" s="4"/>
      <c r="B18" s="499"/>
      <c r="C18" s="499"/>
      <c r="D18" s="499"/>
      <c r="E18" s="499"/>
      <c r="F18" s="499"/>
      <c r="G18" s="499"/>
      <c r="H18" s="499"/>
      <c r="I18" s="499"/>
      <c r="J18" s="6"/>
    </row>
    <row r="19" spans="1:10">
      <c r="A19" s="4"/>
      <c r="B19" s="5"/>
      <c r="C19" s="5"/>
      <c r="D19" s="5"/>
      <c r="E19" s="5"/>
      <c r="F19" s="5"/>
      <c r="G19" s="5"/>
      <c r="H19" s="5"/>
      <c r="I19" s="5"/>
      <c r="J19" s="6"/>
    </row>
    <row r="20" spans="1:10" ht="15.75" customHeight="1">
      <c r="A20" s="4"/>
      <c r="B20" s="500" t="s">
        <v>95</v>
      </c>
      <c r="C20" s="500"/>
      <c r="D20" s="500"/>
      <c r="E20" s="500"/>
      <c r="F20" s="500"/>
      <c r="G20" s="500"/>
      <c r="H20" s="500"/>
      <c r="I20" s="500"/>
      <c r="J20" s="6"/>
    </row>
    <row r="21" spans="1:10" ht="15.75" customHeight="1">
      <c r="A21" s="4"/>
      <c r="B21" s="500"/>
      <c r="C21" s="500"/>
      <c r="D21" s="500"/>
      <c r="E21" s="500"/>
      <c r="F21" s="500"/>
      <c r="G21" s="500"/>
      <c r="H21" s="500"/>
      <c r="I21" s="500"/>
      <c r="J21" s="6"/>
    </row>
    <row r="22" spans="1:10" ht="15.75" customHeight="1">
      <c r="A22" s="4"/>
      <c r="B22" s="500"/>
      <c r="C22" s="500"/>
      <c r="D22" s="500"/>
      <c r="E22" s="500"/>
      <c r="F22" s="500"/>
      <c r="G22" s="500"/>
      <c r="H22" s="500"/>
      <c r="I22" s="500"/>
      <c r="J22" s="6"/>
    </row>
    <row r="23" spans="1:10" ht="15.75" customHeight="1">
      <c r="A23" s="4"/>
      <c r="B23" s="500"/>
      <c r="C23" s="500"/>
      <c r="D23" s="500"/>
      <c r="E23" s="500"/>
      <c r="F23" s="500"/>
      <c r="G23" s="500"/>
      <c r="H23" s="500"/>
      <c r="I23" s="500"/>
      <c r="J23" s="6"/>
    </row>
    <row r="24" spans="1:10">
      <c r="A24" s="4"/>
      <c r="B24" s="503" t="s">
        <v>2</v>
      </c>
      <c r="C24" s="503"/>
      <c r="D24" s="503"/>
      <c r="E24" s="503"/>
      <c r="F24" s="503"/>
      <c r="G24" s="503"/>
      <c r="H24" s="503"/>
      <c r="I24" s="503"/>
      <c r="J24" s="6"/>
    </row>
    <row r="25" spans="1:10">
      <c r="A25" s="4"/>
      <c r="B25" s="503"/>
      <c r="C25" s="503"/>
      <c r="D25" s="503"/>
      <c r="E25" s="503"/>
      <c r="F25" s="503"/>
      <c r="G25" s="503"/>
      <c r="H25" s="503"/>
      <c r="I25" s="503"/>
      <c r="J25" s="6"/>
    </row>
    <row r="26" spans="1:10">
      <c r="A26" s="4"/>
      <c r="B26" s="503"/>
      <c r="C26" s="503"/>
      <c r="D26" s="503"/>
      <c r="E26" s="503"/>
      <c r="F26" s="503"/>
      <c r="G26" s="503"/>
      <c r="H26" s="503"/>
      <c r="I26" s="503"/>
      <c r="J26" s="6"/>
    </row>
    <row r="27" spans="1:10">
      <c r="A27" s="4"/>
      <c r="B27" s="503"/>
      <c r="C27" s="503"/>
      <c r="D27" s="503"/>
      <c r="E27" s="503"/>
      <c r="F27" s="503"/>
      <c r="G27" s="503"/>
      <c r="H27" s="503"/>
      <c r="I27" s="503"/>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ht="21">
      <c r="A46" s="4"/>
      <c r="B46" s="5"/>
      <c r="C46" s="5"/>
      <c r="D46" s="501" t="s">
        <v>1</v>
      </c>
      <c r="E46" s="502"/>
      <c r="F46" s="502"/>
      <c r="G46" s="502"/>
      <c r="H46" s="5"/>
      <c r="I46" s="5"/>
      <c r="J46" s="6"/>
    </row>
    <row r="47" spans="1:10" ht="16.5" thickBot="1">
      <c r="A47" s="7"/>
      <c r="B47" s="8"/>
      <c r="C47" s="8"/>
      <c r="D47" s="8"/>
      <c r="E47" s="8"/>
      <c r="F47" s="8"/>
      <c r="G47" s="8"/>
      <c r="H47" s="8"/>
      <c r="I47" s="8"/>
      <c r="J47" s="9"/>
    </row>
  </sheetData>
  <mergeCells count="4">
    <mergeCell ref="B14:I18"/>
    <mergeCell ref="B20:I23"/>
    <mergeCell ref="D46:G46"/>
    <mergeCell ref="B24:I27"/>
  </mergeCells>
  <phoneticPr fontId="33" type="noConversion"/>
  <pageMargins left="0.7" right="0.7" top="0.75" bottom="0.75" header="0.3" footer="0.3"/>
  <pageSetup orientation="portrait" horizont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7FDC8-C5A1-44DD-905D-A3B0E6D92CF6}">
  <sheetPr>
    <tabColor theme="4" tint="-0.499984740745262"/>
  </sheetPr>
  <dimension ref="A1:C46"/>
  <sheetViews>
    <sheetView topLeftCell="A21" zoomScaleNormal="100" workbookViewId="0">
      <selection activeCell="B35" sqref="B35"/>
    </sheetView>
  </sheetViews>
  <sheetFormatPr defaultRowHeight="15.75"/>
  <cols>
    <col min="1" max="1" width="14.125" style="258" customWidth="1"/>
    <col min="2" max="2" width="53.875" customWidth="1"/>
    <col min="3" max="3" width="17.5" bestFit="1" customWidth="1"/>
    <col min="4" max="4" width="17.625" customWidth="1"/>
  </cols>
  <sheetData>
    <row r="1" spans="1:3" ht="45" customHeight="1">
      <c r="A1" s="504" t="s">
        <v>94</v>
      </c>
      <c r="B1" s="505"/>
      <c r="C1" s="506"/>
    </row>
    <row r="2" spans="1:3" s="257" customFormat="1" thickBot="1">
      <c r="A2" s="259" t="s">
        <v>330</v>
      </c>
      <c r="B2" s="271"/>
      <c r="C2" s="305" t="s">
        <v>93</v>
      </c>
    </row>
    <row r="3" spans="1:3" ht="16.5" thickTop="1">
      <c r="A3" s="298">
        <v>0</v>
      </c>
      <c r="B3" s="266"/>
      <c r="C3" s="306">
        <v>8400</v>
      </c>
    </row>
    <row r="4" spans="1:3">
      <c r="A4" s="299">
        <v>1</v>
      </c>
      <c r="B4" s="270"/>
      <c r="C4" s="307">
        <v>1335.4499999999998</v>
      </c>
    </row>
    <row r="5" spans="1:3">
      <c r="A5" s="300"/>
      <c r="B5" s="267"/>
      <c r="C5" s="307"/>
    </row>
    <row r="6" spans="1:3">
      <c r="A6" s="299">
        <v>2</v>
      </c>
      <c r="B6" s="267"/>
      <c r="C6" s="308">
        <v>3346.0999999999995</v>
      </c>
    </row>
    <row r="7" spans="1:3">
      <c r="A7" s="300"/>
      <c r="B7" s="267"/>
      <c r="C7" s="308"/>
    </row>
    <row r="8" spans="1:3" ht="15.75" customHeight="1">
      <c r="A8" s="301">
        <v>3</v>
      </c>
      <c r="B8" s="272"/>
      <c r="C8" s="308">
        <v>6788.55</v>
      </c>
    </row>
    <row r="9" spans="1:3">
      <c r="A9" s="302"/>
      <c r="B9" s="268"/>
      <c r="C9" s="307"/>
    </row>
    <row r="10" spans="1:3">
      <c r="A10" s="303">
        <v>4</v>
      </c>
      <c r="B10" s="268"/>
      <c r="C10" s="307">
        <v>23061.54</v>
      </c>
    </row>
    <row r="11" spans="1:3">
      <c r="A11" s="302"/>
      <c r="B11" s="268"/>
      <c r="C11" s="307"/>
    </row>
    <row r="12" spans="1:3">
      <c r="A12" s="303">
        <v>5</v>
      </c>
      <c r="B12" s="268"/>
      <c r="C12" s="307">
        <v>28261.75</v>
      </c>
    </row>
    <row r="13" spans="1:3">
      <c r="A13" s="302"/>
      <c r="B13" s="268"/>
      <c r="C13" s="307"/>
    </row>
    <row r="14" spans="1:3">
      <c r="A14" s="303">
        <v>6</v>
      </c>
      <c r="B14" s="268"/>
      <c r="C14" s="307">
        <v>37965.85</v>
      </c>
    </row>
    <row r="15" spans="1:3">
      <c r="A15" s="303"/>
      <c r="B15" s="268"/>
      <c r="C15" s="307"/>
    </row>
    <row r="16" spans="1:3">
      <c r="A16" s="303">
        <v>7</v>
      </c>
      <c r="B16" s="268"/>
      <c r="C16" s="307">
        <v>58357.5</v>
      </c>
    </row>
    <row r="17" spans="1:3">
      <c r="A17" s="303"/>
      <c r="B17" s="268"/>
      <c r="C17" s="307"/>
    </row>
    <row r="18" spans="1:3">
      <c r="A18" s="303">
        <v>8</v>
      </c>
      <c r="B18" s="268"/>
      <c r="C18" s="307">
        <v>27130.200000000004</v>
      </c>
    </row>
    <row r="19" spans="1:3">
      <c r="A19" s="302"/>
      <c r="B19" s="268"/>
      <c r="C19" s="307"/>
    </row>
    <row r="20" spans="1:3">
      <c r="A20" s="303">
        <v>9</v>
      </c>
      <c r="B20" s="268"/>
      <c r="C20" s="307">
        <v>3803.1000000000004</v>
      </c>
    </row>
    <row r="21" spans="1:3">
      <c r="A21" s="303"/>
      <c r="B21" s="268"/>
      <c r="C21" s="307"/>
    </row>
    <row r="22" spans="1:3">
      <c r="A22" s="303">
        <v>10</v>
      </c>
      <c r="B22" s="268"/>
      <c r="C22" s="307">
        <v>31796.400000000001</v>
      </c>
    </row>
    <row r="23" spans="1:3">
      <c r="A23" s="303"/>
      <c r="B23" s="268"/>
      <c r="C23" s="307"/>
    </row>
    <row r="24" spans="1:3">
      <c r="A24" s="303">
        <v>11</v>
      </c>
      <c r="B24" s="268"/>
      <c r="C24" s="307">
        <v>1682.1</v>
      </c>
    </row>
    <row r="25" spans="1:3">
      <c r="A25" s="303"/>
      <c r="B25" s="268"/>
      <c r="C25" s="307"/>
    </row>
    <row r="26" spans="1:3">
      <c r="A26" s="303">
        <v>12</v>
      </c>
      <c r="B26" s="268"/>
      <c r="C26" s="307">
        <v>3526.6000000000004</v>
      </c>
    </row>
    <row r="27" spans="1:3">
      <c r="A27" s="302"/>
      <c r="B27" s="268"/>
      <c r="C27" s="307"/>
    </row>
    <row r="28" spans="1:3">
      <c r="A28" s="303">
        <v>13</v>
      </c>
      <c r="B28" s="268"/>
      <c r="C28" s="307">
        <v>44058</v>
      </c>
    </row>
    <row r="29" spans="1:3">
      <c r="A29" s="303"/>
      <c r="B29" s="268"/>
      <c r="C29" s="307"/>
    </row>
    <row r="30" spans="1:3">
      <c r="A30" s="303">
        <v>14</v>
      </c>
      <c r="B30" s="268"/>
      <c r="C30" s="307">
        <v>14215</v>
      </c>
    </row>
    <row r="31" spans="1:3">
      <c r="A31" s="303"/>
      <c r="B31" s="268"/>
      <c r="C31" s="307"/>
    </row>
    <row r="32" spans="1:3">
      <c r="A32" s="303">
        <v>15</v>
      </c>
      <c r="B32" s="268"/>
      <c r="C32" s="307">
        <v>1200</v>
      </c>
    </row>
    <row r="33" spans="1:3">
      <c r="A33" s="303"/>
      <c r="B33" s="268"/>
      <c r="C33" s="307"/>
    </row>
    <row r="34" spans="1:3">
      <c r="A34" s="303">
        <v>16</v>
      </c>
      <c r="B34" s="268"/>
      <c r="C34" s="307">
        <v>2700</v>
      </c>
    </row>
    <row r="35" spans="1:3">
      <c r="A35" s="303"/>
      <c r="B35" s="268"/>
      <c r="C35" s="307"/>
    </row>
    <row r="36" spans="1:3">
      <c r="A36" s="303">
        <v>17</v>
      </c>
      <c r="B36" s="268"/>
      <c r="C36" s="307">
        <v>2559</v>
      </c>
    </row>
    <row r="37" spans="1:3">
      <c r="A37" s="303"/>
      <c r="B37" s="268"/>
      <c r="C37" s="307"/>
    </row>
    <row r="38" spans="1:3">
      <c r="A38" s="303">
        <v>18</v>
      </c>
      <c r="B38" s="268"/>
      <c r="C38" s="307">
        <v>1653.4</v>
      </c>
    </row>
    <row r="39" spans="1:3">
      <c r="A39" s="303"/>
      <c r="B39" s="268"/>
      <c r="C39" s="307"/>
    </row>
    <row r="40" spans="1:3">
      <c r="A40" s="303">
        <v>19</v>
      </c>
      <c r="B40" s="268"/>
      <c r="C40" s="307">
        <v>2989.01</v>
      </c>
    </row>
    <row r="41" spans="1:3" ht="7.5" customHeight="1">
      <c r="A41" s="302"/>
      <c r="B41" s="268"/>
      <c r="C41" s="307"/>
    </row>
    <row r="42" spans="1:3" ht="16.5" thickBot="1">
      <c r="A42" s="304">
        <v>20</v>
      </c>
      <c r="B42" s="269"/>
      <c r="C42" s="309">
        <v>2006.7</v>
      </c>
    </row>
    <row r="43" spans="1:3" ht="15.75" customHeight="1" thickTop="1">
      <c r="A43" s="261"/>
      <c r="B43" s="262" t="s">
        <v>333</v>
      </c>
      <c r="C43" s="263">
        <f>SUM(C3,C4,C6,C8,C10,C12,C14,C16,C18,C20,C22,C24,C26,C28,C30,C32,C34,C36,C38,C40,C42)</f>
        <v>306836.25000000006</v>
      </c>
    </row>
    <row r="44" spans="1:3" ht="12.75" customHeight="1">
      <c r="A44" s="260"/>
      <c r="B44" s="264" t="s">
        <v>331</v>
      </c>
      <c r="C44" s="265">
        <f>C43*0.1</f>
        <v>30683.625000000007</v>
      </c>
    </row>
    <row r="45" spans="1:3">
      <c r="A45" s="507" t="s">
        <v>332</v>
      </c>
      <c r="B45" s="508"/>
      <c r="C45" s="511">
        <f>SUM(C43,C44)</f>
        <v>337519.87500000006</v>
      </c>
    </row>
    <row r="46" spans="1:3">
      <c r="A46" s="509"/>
      <c r="B46" s="510"/>
      <c r="C46" s="512"/>
    </row>
  </sheetData>
  <mergeCells count="3">
    <mergeCell ref="A1:C1"/>
    <mergeCell ref="A45:B46"/>
    <mergeCell ref="C45:C46"/>
  </mergeCells>
  <phoneticPr fontId="33" type="noConversion"/>
  <pageMargins left="0.7" right="0.7" top="0.75" bottom="0.75" header="0.3" footer="0.3"/>
  <pageSetup orientation="portrait" horizont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D15E8-A527-4388-BDB2-FFDBCC072FF8}">
  <sheetPr>
    <tabColor rgb="FF7030A0"/>
  </sheetPr>
  <dimension ref="A1:F20"/>
  <sheetViews>
    <sheetView topLeftCell="A9" zoomScaleNormal="100" workbookViewId="0">
      <selection sqref="A1:F1"/>
    </sheetView>
  </sheetViews>
  <sheetFormatPr defaultRowHeight="15.75"/>
  <cols>
    <col min="2" max="2" width="39.125" customWidth="1"/>
    <col min="6" max="6" width="9" customWidth="1"/>
  </cols>
  <sheetData>
    <row r="1" spans="1:6" ht="55.5" customHeight="1">
      <c r="A1" s="513" t="s">
        <v>9</v>
      </c>
      <c r="B1" s="514"/>
      <c r="C1" s="514"/>
      <c r="D1" s="514"/>
      <c r="E1" s="514"/>
      <c r="F1" s="515"/>
    </row>
    <row r="2" spans="1:6" ht="16.5" thickBot="1">
      <c r="A2" s="19" t="s">
        <v>7</v>
      </c>
      <c r="B2" s="19" t="s">
        <v>3</v>
      </c>
      <c r="C2" s="19" t="s">
        <v>4</v>
      </c>
      <c r="D2" s="20" t="s">
        <v>5</v>
      </c>
      <c r="E2" s="21" t="s">
        <v>15</v>
      </c>
      <c r="F2" s="19" t="s">
        <v>16</v>
      </c>
    </row>
    <row r="3" spans="1:6" ht="16.5" thickTop="1">
      <c r="A3" s="14"/>
      <c r="B3" s="45"/>
      <c r="C3" s="14"/>
      <c r="D3" s="286"/>
      <c r="E3" s="15"/>
      <c r="F3" s="14"/>
    </row>
    <row r="4" spans="1:6">
      <c r="A4" s="16" t="s">
        <v>11</v>
      </c>
      <c r="B4" s="17" t="s">
        <v>12</v>
      </c>
      <c r="C4" s="14"/>
      <c r="D4" s="286"/>
      <c r="E4" s="58"/>
      <c r="F4" s="14"/>
    </row>
    <row r="5" spans="1:6">
      <c r="A5" s="14"/>
      <c r="B5" s="45"/>
      <c r="C5" s="14"/>
      <c r="D5" s="286"/>
      <c r="E5" s="58"/>
      <c r="F5" s="14"/>
    </row>
    <row r="6" spans="1:6" ht="72" customHeight="1">
      <c r="A6" s="18" t="s">
        <v>13</v>
      </c>
      <c r="B6" s="285" t="s">
        <v>25</v>
      </c>
      <c r="C6" s="18" t="s">
        <v>7</v>
      </c>
      <c r="D6" s="287">
        <v>1</v>
      </c>
      <c r="E6" s="58">
        <v>1200</v>
      </c>
      <c r="F6" s="18">
        <f>D6*E6</f>
        <v>1200</v>
      </c>
    </row>
    <row r="7" spans="1:6">
      <c r="A7" s="14"/>
      <c r="B7" s="45"/>
      <c r="C7" s="14"/>
      <c r="D7" s="287"/>
      <c r="E7" s="58"/>
      <c r="F7" s="18"/>
    </row>
    <row r="8" spans="1:6" ht="51.75">
      <c r="A8" s="18" t="s">
        <v>14</v>
      </c>
      <c r="B8" s="12" t="s">
        <v>170</v>
      </c>
      <c r="C8" s="18" t="s">
        <v>7</v>
      </c>
      <c r="D8" s="287">
        <v>1</v>
      </c>
      <c r="E8" s="58">
        <v>1000</v>
      </c>
      <c r="F8" s="18">
        <f t="shared" ref="F8:F16" si="0">D8*E8</f>
        <v>1000</v>
      </c>
    </row>
    <row r="9" spans="1:6">
      <c r="A9" s="14"/>
      <c r="B9" s="45"/>
      <c r="C9" s="14"/>
      <c r="D9" s="287"/>
      <c r="E9" s="58"/>
      <c r="F9" s="18"/>
    </row>
    <row r="10" spans="1:6" ht="153">
      <c r="A10" s="18" t="s">
        <v>18</v>
      </c>
      <c r="B10" s="46" t="s">
        <v>17</v>
      </c>
      <c r="C10" s="18" t="s">
        <v>7</v>
      </c>
      <c r="D10" s="287">
        <v>1</v>
      </c>
      <c r="E10" s="58">
        <v>1500</v>
      </c>
      <c r="F10" s="18">
        <f t="shared" si="0"/>
        <v>1500</v>
      </c>
    </row>
    <row r="11" spans="1:6">
      <c r="A11" s="14"/>
      <c r="B11" s="45"/>
      <c r="C11" s="14"/>
      <c r="D11" s="287"/>
      <c r="E11" s="58"/>
      <c r="F11" s="18"/>
    </row>
    <row r="12" spans="1:6" ht="102">
      <c r="A12" s="18" t="s">
        <v>19</v>
      </c>
      <c r="B12" s="46" t="s">
        <v>20</v>
      </c>
      <c r="C12" s="18" t="s">
        <v>7</v>
      </c>
      <c r="D12" s="287">
        <v>1</v>
      </c>
      <c r="E12" s="58">
        <v>2000</v>
      </c>
      <c r="F12" s="18">
        <f t="shared" si="0"/>
        <v>2000</v>
      </c>
    </row>
    <row r="13" spans="1:6">
      <c r="A13" s="14"/>
      <c r="B13" s="45"/>
      <c r="C13" s="14"/>
      <c r="D13" s="287"/>
      <c r="E13" s="58"/>
      <c r="F13" s="18"/>
    </row>
    <row r="14" spans="1:6" ht="38.25">
      <c r="A14" s="18" t="s">
        <v>21</v>
      </c>
      <c r="B14" s="46" t="s">
        <v>26</v>
      </c>
      <c r="C14" s="18" t="s">
        <v>7</v>
      </c>
      <c r="D14" s="287">
        <v>1</v>
      </c>
      <c r="E14" s="58">
        <v>500</v>
      </c>
      <c r="F14" s="18">
        <f t="shared" si="0"/>
        <v>500</v>
      </c>
    </row>
    <row r="15" spans="1:6">
      <c r="A15" s="14"/>
      <c r="B15" s="45"/>
      <c r="C15" s="14"/>
      <c r="D15" s="287"/>
      <c r="E15" s="58"/>
      <c r="F15" s="18"/>
    </row>
    <row r="16" spans="1:6" ht="25.5">
      <c r="A16" s="18" t="s">
        <v>22</v>
      </c>
      <c r="B16" s="46" t="s">
        <v>23</v>
      </c>
      <c r="C16" s="18" t="s">
        <v>7</v>
      </c>
      <c r="D16" s="287">
        <v>1</v>
      </c>
      <c r="E16" s="58">
        <v>2200</v>
      </c>
      <c r="F16" s="18">
        <f t="shared" si="0"/>
        <v>2200</v>
      </c>
    </row>
    <row r="17" spans="1:6">
      <c r="A17" s="14"/>
      <c r="B17" s="45"/>
      <c r="C17" s="14"/>
      <c r="D17" s="287"/>
      <c r="E17" s="58"/>
      <c r="F17" s="18"/>
    </row>
    <row r="18" spans="1:6">
      <c r="A18" s="14"/>
      <c r="B18" s="45"/>
      <c r="C18" s="14"/>
      <c r="D18" s="287"/>
      <c r="E18" s="58"/>
      <c r="F18" s="18"/>
    </row>
    <row r="19" spans="1:6">
      <c r="A19" s="14"/>
      <c r="B19" s="45"/>
      <c r="C19" s="14"/>
      <c r="D19" s="287"/>
      <c r="E19" s="58"/>
      <c r="F19" s="14"/>
    </row>
    <row r="20" spans="1:6">
      <c r="A20" s="516" t="s">
        <v>24</v>
      </c>
      <c r="B20" s="517"/>
      <c r="C20" s="517"/>
      <c r="D20" s="517"/>
      <c r="E20" s="518"/>
      <c r="F20" s="59">
        <f>SUM(F6,F8,F10,F12,F14,F16,)</f>
        <v>8400</v>
      </c>
    </row>
  </sheetData>
  <mergeCells count="2">
    <mergeCell ref="A1:F1"/>
    <mergeCell ref="A20:E20"/>
  </mergeCells>
  <phoneticPr fontId="33" type="noConversion"/>
  <pageMargins left="0.7" right="0.7" top="0.75" bottom="0.75" header="0.3" footer="0.3"/>
  <pageSetup orientation="portrait" horizont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F427-BD52-4463-94AB-AD32088A0C7C}">
  <sheetPr>
    <tabColor rgb="FFFF0000"/>
  </sheetPr>
  <dimension ref="A1:G841"/>
  <sheetViews>
    <sheetView topLeftCell="A247" zoomScale="86" zoomScaleNormal="100" zoomScaleSheetLayoutView="86" workbookViewId="0">
      <selection activeCell="B195" sqref="B195"/>
    </sheetView>
  </sheetViews>
  <sheetFormatPr defaultRowHeight="15.75"/>
  <cols>
    <col min="1" max="1" width="5.5" style="86" customWidth="1"/>
    <col min="2" max="2" width="46" style="104" customWidth="1"/>
    <col min="3" max="3" width="9" style="186" customWidth="1"/>
    <col min="4" max="4" width="12.375" style="56" customWidth="1"/>
    <col min="5" max="5" width="9" style="64" customWidth="1"/>
    <col min="6" max="6" width="9.375" style="64" bestFit="1" customWidth="1"/>
    <col min="7" max="7" width="53" style="238" customWidth="1"/>
  </cols>
  <sheetData>
    <row r="1" spans="1:6" ht="40.5" customHeight="1">
      <c r="A1" s="519" t="s">
        <v>9</v>
      </c>
      <c r="B1" s="528"/>
      <c r="C1" s="528"/>
      <c r="D1" s="528"/>
      <c r="E1" s="528"/>
      <c r="F1" s="529"/>
    </row>
    <row r="2" spans="1:6" ht="18" thickBot="1">
      <c r="A2" s="78" t="s">
        <v>7</v>
      </c>
      <c r="B2" s="100" t="s">
        <v>3</v>
      </c>
      <c r="C2" s="26" t="s">
        <v>4</v>
      </c>
      <c r="D2" s="61" t="s">
        <v>5</v>
      </c>
      <c r="E2" s="70" t="s">
        <v>8</v>
      </c>
      <c r="F2" s="67" t="s">
        <v>6</v>
      </c>
    </row>
    <row r="3" spans="1:6" ht="18" thickTop="1">
      <c r="A3" s="79"/>
      <c r="B3" s="32"/>
      <c r="C3" s="27"/>
      <c r="D3" s="66"/>
      <c r="E3" s="71"/>
      <c r="F3" s="48"/>
    </row>
    <row r="4" spans="1:6" ht="17.25">
      <c r="A4" s="80">
        <v>1</v>
      </c>
      <c r="B4" s="101" t="s">
        <v>27</v>
      </c>
      <c r="C4" s="27"/>
      <c r="D4" s="66"/>
      <c r="E4" s="71"/>
      <c r="F4" s="48"/>
    </row>
    <row r="5" spans="1:6" ht="17.25">
      <c r="A5" s="79"/>
      <c r="B5" s="32"/>
      <c r="C5" s="27"/>
      <c r="D5" s="66"/>
      <c r="E5" s="71"/>
      <c r="F5" s="48"/>
    </row>
    <row r="6" spans="1:6" ht="63">
      <c r="A6" s="81">
        <v>1.1000000000000001</v>
      </c>
      <c r="B6" s="233" t="s">
        <v>28</v>
      </c>
      <c r="C6" s="234" t="s">
        <v>54</v>
      </c>
      <c r="D6" s="288">
        <v>684.9</v>
      </c>
      <c r="E6" s="235">
        <v>1.5</v>
      </c>
      <c r="F6" s="236">
        <f>D6*E6</f>
        <v>1027.3499999999999</v>
      </c>
    </row>
    <row r="7" spans="1:6" ht="17.25">
      <c r="A7" s="79"/>
      <c r="B7" s="32"/>
      <c r="C7" s="27"/>
      <c r="D7" s="66"/>
      <c r="E7" s="71"/>
      <c r="F7" s="48"/>
    </row>
    <row r="8" spans="1:6" ht="47.25">
      <c r="A8" s="81">
        <v>1.2</v>
      </c>
      <c r="B8" s="233" t="s">
        <v>66</v>
      </c>
      <c r="C8" s="234" t="s">
        <v>102</v>
      </c>
      <c r="D8" s="288">
        <v>102.7</v>
      </c>
      <c r="E8" s="235">
        <v>3</v>
      </c>
      <c r="F8" s="237">
        <f>D8*E8</f>
        <v>308.10000000000002</v>
      </c>
    </row>
    <row r="9" spans="1:6" ht="17.25">
      <c r="A9" s="79"/>
      <c r="B9" s="32"/>
      <c r="C9" s="27"/>
      <c r="D9" s="66"/>
      <c r="E9" s="71"/>
      <c r="F9" s="48"/>
    </row>
    <row r="10" spans="1:6" ht="17.25">
      <c r="A10" s="79"/>
      <c r="B10" s="32"/>
      <c r="C10" s="27"/>
      <c r="D10" s="66"/>
      <c r="E10" s="71"/>
      <c r="F10" s="48"/>
    </row>
    <row r="11" spans="1:6" ht="17.25">
      <c r="A11" s="79"/>
      <c r="B11" s="32"/>
      <c r="C11" s="27"/>
      <c r="D11" s="66"/>
      <c r="E11" s="71"/>
      <c r="F11" s="48"/>
    </row>
    <row r="12" spans="1:6" ht="17.25">
      <c r="A12" s="79"/>
      <c r="B12" s="32"/>
      <c r="C12" s="27"/>
      <c r="D12" s="66"/>
      <c r="E12" s="71"/>
      <c r="F12" s="48"/>
    </row>
    <row r="13" spans="1:6" ht="17.25">
      <c r="A13" s="79"/>
      <c r="B13" s="32"/>
      <c r="C13" s="27"/>
      <c r="D13" s="66"/>
      <c r="E13" s="71"/>
      <c r="F13" s="48"/>
    </row>
    <row r="14" spans="1:6" ht="17.25">
      <c r="A14" s="79"/>
      <c r="B14" s="32"/>
      <c r="C14" s="27"/>
      <c r="D14" s="66"/>
      <c r="E14" s="71"/>
      <c r="F14" s="48"/>
    </row>
    <row r="15" spans="1:6" ht="17.25">
      <c r="A15" s="79"/>
      <c r="B15" s="32"/>
      <c r="C15" s="27"/>
      <c r="D15" s="66"/>
      <c r="E15" s="71"/>
      <c r="F15" s="48"/>
    </row>
    <row r="16" spans="1:6" ht="17.25">
      <c r="A16" s="79"/>
      <c r="B16" s="32"/>
      <c r="C16" s="27"/>
      <c r="D16" s="66"/>
      <c r="E16" s="71"/>
      <c r="F16" s="48"/>
    </row>
    <row r="17" spans="1:6" ht="17.25">
      <c r="A17" s="79"/>
      <c r="B17" s="32"/>
      <c r="C17" s="27"/>
      <c r="D17" s="66"/>
      <c r="E17" s="71"/>
      <c r="F17" s="48"/>
    </row>
    <row r="18" spans="1:6" ht="17.25">
      <c r="A18" s="79"/>
      <c r="B18" s="32"/>
      <c r="C18" s="27"/>
      <c r="D18" s="66"/>
      <c r="E18" s="71"/>
      <c r="F18" s="48"/>
    </row>
    <row r="19" spans="1:6" ht="17.25">
      <c r="A19" s="79"/>
      <c r="B19" s="32"/>
      <c r="C19" s="27"/>
      <c r="D19" s="66"/>
      <c r="E19" s="71"/>
      <c r="F19" s="48"/>
    </row>
    <row r="20" spans="1:6" ht="17.25">
      <c r="A20" s="79"/>
      <c r="B20" s="32"/>
      <c r="C20" s="27"/>
      <c r="D20" s="66"/>
      <c r="E20" s="71"/>
      <c r="F20" s="48"/>
    </row>
    <row r="21" spans="1:6" ht="17.25">
      <c r="A21" s="79"/>
      <c r="B21" s="32"/>
      <c r="C21" s="27"/>
      <c r="D21" s="66"/>
      <c r="E21" s="71"/>
      <c r="F21" s="48"/>
    </row>
    <row r="22" spans="1:6" ht="17.25">
      <c r="A22" s="79"/>
      <c r="B22" s="32"/>
      <c r="C22" s="27"/>
      <c r="D22" s="66"/>
      <c r="E22" s="71"/>
      <c r="F22" s="48"/>
    </row>
    <row r="23" spans="1:6" ht="17.25">
      <c r="A23" s="79"/>
      <c r="B23" s="32"/>
      <c r="C23" s="27"/>
      <c r="D23" s="66"/>
      <c r="E23" s="71"/>
      <c r="F23" s="48"/>
    </row>
    <row r="24" spans="1:6" ht="17.25">
      <c r="A24" s="79"/>
      <c r="B24" s="32"/>
      <c r="C24" s="27"/>
      <c r="D24" s="66"/>
      <c r="E24" s="71"/>
      <c r="F24" s="48"/>
    </row>
    <row r="25" spans="1:6" ht="17.25">
      <c r="A25" s="79"/>
      <c r="B25" s="32"/>
      <c r="C25" s="27"/>
      <c r="D25" s="66"/>
      <c r="E25" s="71"/>
      <c r="F25" s="48"/>
    </row>
    <row r="26" spans="1:6" ht="17.25">
      <c r="A26" s="79"/>
      <c r="B26" s="32"/>
      <c r="C26" s="27"/>
      <c r="D26" s="66"/>
      <c r="E26" s="71"/>
      <c r="F26" s="48"/>
    </row>
    <row r="27" spans="1:6" ht="17.25">
      <c r="A27" s="79"/>
      <c r="B27" s="32"/>
      <c r="C27" s="27"/>
      <c r="D27" s="66"/>
      <c r="E27" s="71"/>
      <c r="F27" s="48"/>
    </row>
    <row r="28" spans="1:6" ht="17.25">
      <c r="A28" s="79"/>
      <c r="B28" s="32"/>
      <c r="C28" s="27"/>
      <c r="D28" s="66"/>
      <c r="E28" s="71"/>
      <c r="F28" s="48"/>
    </row>
    <row r="29" spans="1:6" ht="17.25">
      <c r="A29" s="79"/>
      <c r="B29" s="32"/>
      <c r="C29" s="27"/>
      <c r="D29" s="66"/>
      <c r="E29" s="71"/>
      <c r="F29" s="48"/>
    </row>
    <row r="30" spans="1:6" ht="17.25">
      <c r="A30" s="79"/>
      <c r="B30" s="32"/>
      <c r="C30" s="27"/>
      <c r="D30" s="66"/>
      <c r="E30" s="71"/>
      <c r="F30" s="48"/>
    </row>
    <row r="31" spans="1:6" ht="17.25">
      <c r="A31" s="79"/>
      <c r="B31" s="32"/>
      <c r="C31" s="27"/>
      <c r="D31" s="66"/>
      <c r="E31" s="71"/>
      <c r="F31" s="48"/>
    </row>
    <row r="32" spans="1:6" ht="17.25">
      <c r="A32" s="79"/>
      <c r="B32" s="32"/>
      <c r="C32" s="27"/>
      <c r="D32" s="66"/>
      <c r="E32" s="71"/>
      <c r="F32" s="48"/>
    </row>
    <row r="33" spans="1:7" ht="17.25">
      <c r="A33" s="79"/>
      <c r="B33" s="32"/>
      <c r="C33" s="27"/>
      <c r="D33" s="66"/>
      <c r="E33" s="71"/>
      <c r="F33" s="48"/>
    </row>
    <row r="34" spans="1:7" ht="17.25">
      <c r="A34" s="79"/>
      <c r="B34" s="32"/>
      <c r="C34" s="27"/>
      <c r="D34" s="66"/>
      <c r="E34" s="71"/>
      <c r="F34" s="48"/>
    </row>
    <row r="35" spans="1:7" ht="18" thickBot="1">
      <c r="A35" s="82"/>
      <c r="B35" s="37"/>
      <c r="C35" s="30"/>
      <c r="D35" s="62"/>
      <c r="E35" s="72"/>
      <c r="F35" s="68"/>
    </row>
    <row r="36" spans="1:7" ht="25.5" customHeight="1" thickTop="1">
      <c r="A36" s="533"/>
      <c r="B36" s="534"/>
      <c r="C36" s="534"/>
      <c r="D36" s="534"/>
      <c r="E36" s="535"/>
      <c r="F36" s="294">
        <f>SUM(F6,F8)</f>
        <v>1335.4499999999998</v>
      </c>
    </row>
    <row r="37" spans="1:7" ht="38.25" customHeight="1">
      <c r="A37" s="519" t="s">
        <v>9</v>
      </c>
      <c r="B37" s="528"/>
      <c r="C37" s="528"/>
      <c r="D37" s="528"/>
      <c r="E37" s="528"/>
      <c r="F37" s="529"/>
    </row>
    <row r="38" spans="1:7" ht="18" thickBot="1">
      <c r="A38" s="78" t="s">
        <v>7</v>
      </c>
      <c r="B38" s="100" t="s">
        <v>3</v>
      </c>
      <c r="C38" s="26" t="s">
        <v>5</v>
      </c>
      <c r="D38" s="61" t="s">
        <v>4</v>
      </c>
      <c r="E38" s="70" t="s">
        <v>8</v>
      </c>
      <c r="F38" s="67" t="s">
        <v>6</v>
      </c>
    </row>
    <row r="39" spans="1:7" ht="18" thickTop="1">
      <c r="A39" s="84"/>
      <c r="B39" s="32"/>
      <c r="C39" s="27"/>
      <c r="D39" s="66"/>
      <c r="E39" s="71"/>
      <c r="F39" s="48"/>
    </row>
    <row r="40" spans="1:7" ht="17.25">
      <c r="A40" s="85"/>
      <c r="B40" s="101" t="s">
        <v>29</v>
      </c>
      <c r="C40" s="27"/>
      <c r="D40" s="66"/>
      <c r="E40" s="71"/>
      <c r="F40" s="48"/>
    </row>
    <row r="41" spans="1:7" ht="17.25">
      <c r="A41" s="79"/>
      <c r="B41" s="32"/>
      <c r="C41" s="27"/>
      <c r="D41" s="66"/>
      <c r="E41" s="71"/>
      <c r="F41" s="48"/>
    </row>
    <row r="42" spans="1:7" ht="18.75">
      <c r="A42" s="80" t="s">
        <v>33</v>
      </c>
      <c r="B42" s="102" t="s">
        <v>30</v>
      </c>
      <c r="C42" s="27"/>
      <c r="D42" s="66"/>
      <c r="E42" s="71"/>
      <c r="F42" s="48"/>
    </row>
    <row r="43" spans="1:7" ht="17.25">
      <c r="A43" s="79"/>
      <c r="B43" s="32"/>
      <c r="C43" s="27"/>
      <c r="D43" s="66"/>
      <c r="E43" s="71"/>
      <c r="F43" s="48"/>
    </row>
    <row r="44" spans="1:7" ht="47.25">
      <c r="A44" s="81" t="s">
        <v>34</v>
      </c>
      <c r="B44" s="23" t="s">
        <v>31</v>
      </c>
      <c r="C44" s="28" t="s">
        <v>40</v>
      </c>
      <c r="D44" s="66">
        <v>132.69999999999999</v>
      </c>
      <c r="E44" s="71">
        <v>15</v>
      </c>
      <c r="F44" s="48">
        <f>D44*E44</f>
        <v>1990.4999999999998</v>
      </c>
      <c r="G44" s="238" t="s">
        <v>322</v>
      </c>
    </row>
    <row r="45" spans="1:7" ht="17.25">
      <c r="A45" s="79"/>
      <c r="B45" s="32"/>
      <c r="C45" s="28"/>
      <c r="D45" s="66"/>
      <c r="E45" s="71"/>
      <c r="F45" s="48"/>
    </row>
    <row r="46" spans="1:7" ht="17.25">
      <c r="A46" s="81" t="s">
        <v>35</v>
      </c>
      <c r="B46" s="23" t="s">
        <v>32</v>
      </c>
      <c r="C46" s="28" t="s">
        <v>40</v>
      </c>
      <c r="D46" s="66">
        <v>106.3</v>
      </c>
      <c r="E46" s="71">
        <v>12</v>
      </c>
      <c r="F46" s="48">
        <f>D46*E46</f>
        <v>1275.5999999999999</v>
      </c>
    </row>
    <row r="47" spans="1:7" ht="17.25">
      <c r="A47" s="79"/>
      <c r="B47" s="32"/>
      <c r="C47" s="28"/>
      <c r="D47" s="66"/>
      <c r="E47" s="71"/>
      <c r="F47" s="48"/>
    </row>
    <row r="48" spans="1:7" ht="17.25">
      <c r="A48" s="79"/>
      <c r="B48" s="32"/>
      <c r="C48" s="28"/>
      <c r="D48" s="66"/>
      <c r="E48" s="71"/>
      <c r="F48" s="48"/>
    </row>
    <row r="49" spans="1:6" ht="18.75">
      <c r="A49" s="85"/>
      <c r="B49" s="102" t="s">
        <v>171</v>
      </c>
      <c r="C49" s="27"/>
      <c r="D49" s="66"/>
      <c r="E49" s="71"/>
      <c r="F49" s="48"/>
    </row>
    <row r="50" spans="1:6" ht="17.25">
      <c r="A50" s="85"/>
      <c r="B50" s="32"/>
      <c r="C50" s="27"/>
      <c r="D50" s="66"/>
      <c r="E50" s="71"/>
      <c r="F50" s="48"/>
    </row>
    <row r="51" spans="1:6" ht="17.25">
      <c r="A51" s="79"/>
      <c r="B51" s="32"/>
      <c r="C51" s="27"/>
      <c r="D51" s="66"/>
      <c r="E51" s="71"/>
      <c r="F51" s="48"/>
    </row>
    <row r="52" spans="1:6" ht="47.25">
      <c r="A52" s="81" t="s">
        <v>36</v>
      </c>
      <c r="B52" s="23" t="s">
        <v>143</v>
      </c>
      <c r="C52" s="28" t="s">
        <v>40</v>
      </c>
      <c r="D52" s="289">
        <v>10</v>
      </c>
      <c r="E52" s="71">
        <v>8</v>
      </c>
      <c r="F52" s="48">
        <f>D52*E52</f>
        <v>80</v>
      </c>
    </row>
    <row r="53" spans="1:6" ht="17.25">
      <c r="A53" s="79"/>
      <c r="B53" s="32"/>
      <c r="C53" s="27"/>
      <c r="D53" s="66"/>
      <c r="E53" s="71"/>
      <c r="F53" s="48"/>
    </row>
    <row r="54" spans="1:6" ht="17.25">
      <c r="A54" s="79"/>
      <c r="B54" s="32"/>
      <c r="C54" s="27"/>
      <c r="D54" s="66"/>
      <c r="E54" s="71"/>
      <c r="F54" s="48"/>
    </row>
    <row r="55" spans="1:6" ht="17.25">
      <c r="A55" s="81"/>
      <c r="B55" s="23"/>
      <c r="C55" s="28"/>
      <c r="D55" s="66"/>
      <c r="E55" s="71"/>
      <c r="F55" s="48"/>
    </row>
    <row r="56" spans="1:6" ht="17.25">
      <c r="A56" s="79"/>
      <c r="B56" s="32"/>
      <c r="C56" s="27"/>
      <c r="D56" s="66"/>
      <c r="E56" s="71"/>
      <c r="F56" s="48"/>
    </row>
    <row r="57" spans="1:6" ht="17.25">
      <c r="A57" s="79"/>
      <c r="B57" s="32"/>
      <c r="C57" s="27"/>
      <c r="D57" s="66"/>
      <c r="E57" s="71"/>
      <c r="F57" s="48"/>
    </row>
    <row r="58" spans="1:6" ht="17.25">
      <c r="A58" s="79"/>
      <c r="B58" s="32"/>
      <c r="C58" s="27"/>
      <c r="D58" s="66"/>
      <c r="E58" s="71"/>
      <c r="F58" s="48"/>
    </row>
    <row r="59" spans="1:6" ht="17.25">
      <c r="A59" s="79"/>
      <c r="B59" s="32"/>
      <c r="C59" s="27"/>
      <c r="D59" s="66"/>
      <c r="E59" s="71"/>
      <c r="F59" s="48"/>
    </row>
    <row r="60" spans="1:6" ht="17.25">
      <c r="A60" s="79"/>
      <c r="B60" s="32"/>
      <c r="C60" s="27"/>
      <c r="D60" s="66"/>
      <c r="E60" s="71"/>
      <c r="F60" s="48"/>
    </row>
    <row r="61" spans="1:6" ht="17.25">
      <c r="A61" s="79"/>
      <c r="B61" s="32"/>
      <c r="C61" s="27"/>
      <c r="D61" s="66"/>
      <c r="E61" s="71"/>
      <c r="F61" s="48"/>
    </row>
    <row r="62" spans="1:6" ht="17.25">
      <c r="A62" s="79"/>
      <c r="B62" s="32"/>
      <c r="C62" s="27"/>
      <c r="D62" s="66"/>
      <c r="E62" s="71"/>
      <c r="F62" s="48"/>
    </row>
    <row r="63" spans="1:6" ht="17.25">
      <c r="A63" s="79"/>
      <c r="B63" s="32"/>
      <c r="C63" s="27"/>
      <c r="D63" s="66"/>
      <c r="E63" s="71"/>
      <c r="F63" s="48"/>
    </row>
    <row r="64" spans="1:6" ht="17.25">
      <c r="A64" s="79"/>
      <c r="B64" s="32"/>
      <c r="C64" s="27"/>
      <c r="D64" s="66"/>
      <c r="E64" s="71"/>
      <c r="F64" s="48"/>
    </row>
    <row r="65" spans="1:7" ht="15" customHeight="1" thickBot="1">
      <c r="A65" s="82"/>
      <c r="B65" s="37"/>
      <c r="C65" s="30"/>
      <c r="D65" s="62"/>
      <c r="E65" s="72"/>
      <c r="F65" s="68"/>
    </row>
    <row r="66" spans="1:7" ht="27" customHeight="1" thickTop="1">
      <c r="A66" s="533"/>
      <c r="B66" s="534"/>
      <c r="C66" s="534"/>
      <c r="D66" s="534"/>
      <c r="E66" s="535"/>
      <c r="F66" s="295">
        <f>SUM(F44,F46,F52)</f>
        <v>3346.0999999999995</v>
      </c>
    </row>
    <row r="67" spans="1:7" ht="36" customHeight="1">
      <c r="A67" s="519" t="s">
        <v>9</v>
      </c>
      <c r="B67" s="528"/>
      <c r="C67" s="528"/>
      <c r="D67" s="528"/>
      <c r="E67" s="528"/>
      <c r="F67" s="529"/>
    </row>
    <row r="68" spans="1:7" ht="18" thickBot="1">
      <c r="A68" s="78" t="s">
        <v>7</v>
      </c>
      <c r="B68" s="100" t="s">
        <v>3</v>
      </c>
      <c r="C68" s="26" t="s">
        <v>5</v>
      </c>
      <c r="D68" s="61" t="s">
        <v>4</v>
      </c>
      <c r="E68" s="70" t="s">
        <v>8</v>
      </c>
      <c r="F68" s="67" t="s">
        <v>6</v>
      </c>
    </row>
    <row r="69" spans="1:7" ht="18" thickTop="1">
      <c r="A69" s="79"/>
      <c r="B69" s="32"/>
      <c r="C69" s="27"/>
      <c r="D69" s="66"/>
      <c r="E69" s="71"/>
      <c r="F69" s="48"/>
    </row>
    <row r="70" spans="1:7" ht="17.25">
      <c r="A70" s="79"/>
      <c r="B70" s="33" t="s">
        <v>37</v>
      </c>
      <c r="C70" s="27"/>
      <c r="D70" s="66"/>
      <c r="E70" s="71"/>
      <c r="F70" s="48"/>
    </row>
    <row r="71" spans="1:7" ht="17.25">
      <c r="A71" s="79"/>
      <c r="B71" s="32"/>
      <c r="C71" s="27"/>
      <c r="D71" s="66"/>
      <c r="E71" s="71"/>
      <c r="F71" s="48"/>
    </row>
    <row r="72" spans="1:7" ht="31.5">
      <c r="A72" s="81" t="s">
        <v>39</v>
      </c>
      <c r="B72" s="23" t="s">
        <v>38</v>
      </c>
      <c r="C72" s="28" t="s">
        <v>40</v>
      </c>
      <c r="D72" s="66">
        <v>84.1</v>
      </c>
      <c r="E72" s="71">
        <v>7.5</v>
      </c>
      <c r="F72" s="91">
        <f>D72*E72</f>
        <v>630.75</v>
      </c>
    </row>
    <row r="73" spans="1:7" ht="17.25">
      <c r="A73" s="79"/>
      <c r="B73" s="32"/>
      <c r="C73" s="27"/>
      <c r="D73" s="66"/>
      <c r="E73" s="71"/>
      <c r="F73" s="48"/>
    </row>
    <row r="74" spans="1:7" ht="17.25">
      <c r="A74" s="79"/>
      <c r="B74" s="32"/>
      <c r="C74" s="27"/>
      <c r="D74" s="66"/>
      <c r="E74" s="71"/>
      <c r="F74" s="48"/>
    </row>
    <row r="75" spans="1:7" ht="17.25">
      <c r="A75" s="79"/>
      <c r="B75" s="33" t="s">
        <v>44</v>
      </c>
      <c r="C75" s="27"/>
      <c r="D75" s="66"/>
      <c r="E75" s="71"/>
      <c r="F75" s="48"/>
    </row>
    <row r="76" spans="1:7" ht="17.25">
      <c r="A76" s="79"/>
      <c r="B76" s="32"/>
      <c r="C76" s="27"/>
      <c r="D76" s="66"/>
      <c r="E76" s="71"/>
      <c r="F76" s="48"/>
    </row>
    <row r="77" spans="1:7" ht="47.25">
      <c r="A77" s="81" t="s">
        <v>41</v>
      </c>
      <c r="B77" s="23" t="s">
        <v>45</v>
      </c>
      <c r="C77" s="28" t="s">
        <v>46</v>
      </c>
      <c r="D77" s="66">
        <v>1025.4000000000001</v>
      </c>
      <c r="E77" s="71">
        <v>2</v>
      </c>
      <c r="F77" s="48">
        <f t="shared" ref="F77:F83" si="0">D77*E77</f>
        <v>2050.8000000000002</v>
      </c>
      <c r="G77" s="238" t="s">
        <v>323</v>
      </c>
    </row>
    <row r="78" spans="1:7" ht="17.25">
      <c r="A78" s="79"/>
      <c r="B78" s="32"/>
      <c r="C78" s="27"/>
      <c r="D78" s="66"/>
      <c r="E78" s="71"/>
      <c r="F78" s="48"/>
    </row>
    <row r="79" spans="1:7" ht="31.5">
      <c r="A79" s="79"/>
      <c r="B79" s="34" t="s">
        <v>144</v>
      </c>
      <c r="C79" s="27"/>
      <c r="D79" s="66"/>
      <c r="E79" s="71"/>
      <c r="F79" s="48"/>
    </row>
    <row r="80" spans="1:7" ht="17.25">
      <c r="A80" s="79"/>
      <c r="B80" s="32"/>
      <c r="C80" s="27"/>
      <c r="D80" s="66"/>
      <c r="E80" s="71"/>
      <c r="F80" s="48"/>
    </row>
    <row r="81" spans="1:6" ht="17.25">
      <c r="A81" s="79" t="s">
        <v>42</v>
      </c>
      <c r="B81" s="35" t="s">
        <v>47</v>
      </c>
      <c r="C81" s="27" t="s">
        <v>40</v>
      </c>
      <c r="D81" s="66">
        <v>13.3</v>
      </c>
      <c r="E81" s="71">
        <v>185</v>
      </c>
      <c r="F81" s="48">
        <f t="shared" si="0"/>
        <v>2460.5</v>
      </c>
    </row>
    <row r="82" spans="1:6" ht="17.25">
      <c r="A82" s="79"/>
      <c r="B82" s="32"/>
      <c r="C82" s="27"/>
      <c r="D82" s="66"/>
      <c r="E82" s="71"/>
      <c r="F82" s="48"/>
    </row>
    <row r="83" spans="1:6" ht="17.25">
      <c r="A83" s="79" t="s">
        <v>43</v>
      </c>
      <c r="B83" s="36" t="s">
        <v>48</v>
      </c>
      <c r="C83" s="27" t="s">
        <v>40</v>
      </c>
      <c r="D83" s="66">
        <v>8.9</v>
      </c>
      <c r="E83" s="71">
        <v>185</v>
      </c>
      <c r="F83" s="48">
        <f t="shared" si="0"/>
        <v>1646.5</v>
      </c>
    </row>
    <row r="84" spans="1:6" ht="17.25">
      <c r="A84" s="79"/>
      <c r="B84" s="32"/>
      <c r="C84" s="27"/>
      <c r="D84" s="66"/>
      <c r="E84" s="71"/>
      <c r="F84" s="48"/>
    </row>
    <row r="85" spans="1:6" ht="17.25">
      <c r="A85" s="79"/>
      <c r="B85" s="32"/>
      <c r="C85" s="27"/>
      <c r="D85" s="66"/>
      <c r="E85" s="71"/>
      <c r="F85" s="48"/>
    </row>
    <row r="86" spans="1:6" ht="17.25">
      <c r="A86" s="79"/>
      <c r="B86" s="32"/>
      <c r="C86" s="27"/>
      <c r="D86" s="66"/>
      <c r="E86" s="71"/>
      <c r="F86" s="48"/>
    </row>
    <row r="87" spans="1:6" ht="17.25">
      <c r="A87" s="79"/>
      <c r="B87" s="32"/>
      <c r="C87" s="27"/>
      <c r="D87" s="66"/>
      <c r="E87" s="71"/>
      <c r="F87" s="48"/>
    </row>
    <row r="88" spans="1:6" ht="17.25">
      <c r="A88" s="79"/>
      <c r="B88" s="32"/>
      <c r="C88" s="27"/>
      <c r="D88" s="66"/>
      <c r="E88" s="71"/>
      <c r="F88" s="48"/>
    </row>
    <row r="89" spans="1:6" ht="17.25">
      <c r="A89" s="79"/>
      <c r="B89" s="32"/>
      <c r="C89" s="27"/>
      <c r="D89" s="66"/>
      <c r="E89" s="71"/>
      <c r="F89" s="48"/>
    </row>
    <row r="90" spans="1:6" ht="17.25">
      <c r="A90" s="79"/>
      <c r="B90" s="32"/>
      <c r="C90" s="27"/>
      <c r="D90" s="66"/>
      <c r="E90" s="71"/>
      <c r="F90" s="48"/>
    </row>
    <row r="91" spans="1:6" ht="17.25">
      <c r="A91" s="79"/>
      <c r="B91" s="32"/>
      <c r="C91" s="27"/>
      <c r="D91" s="66"/>
      <c r="E91" s="71"/>
      <c r="F91" s="48"/>
    </row>
    <row r="92" spans="1:6" ht="17.25">
      <c r="A92" s="79"/>
      <c r="B92" s="32"/>
      <c r="C92" s="27"/>
      <c r="D92" s="66"/>
      <c r="E92" s="71"/>
      <c r="F92" s="48"/>
    </row>
    <row r="93" spans="1:6" ht="17.25">
      <c r="A93" s="79"/>
      <c r="B93" s="32"/>
      <c r="C93" s="27"/>
      <c r="D93" s="66"/>
      <c r="E93" s="71"/>
      <c r="F93" s="48"/>
    </row>
    <row r="94" spans="1:6" ht="17.25">
      <c r="A94" s="79"/>
      <c r="B94" s="32" t="s">
        <v>10</v>
      </c>
      <c r="C94" s="27"/>
      <c r="D94" s="66"/>
      <c r="E94" s="71"/>
      <c r="F94" s="48"/>
    </row>
    <row r="95" spans="1:6" ht="17.25">
      <c r="A95" s="79"/>
      <c r="B95" s="32"/>
      <c r="C95" s="27"/>
      <c r="D95" s="66"/>
      <c r="E95" s="71"/>
      <c r="F95" s="48"/>
    </row>
    <row r="96" spans="1:6" ht="17.25">
      <c r="A96" s="79"/>
      <c r="B96" s="32"/>
      <c r="C96" s="27"/>
      <c r="D96" s="66"/>
      <c r="E96" s="71"/>
      <c r="F96" s="48"/>
    </row>
    <row r="97" spans="1:6" ht="18" thickBot="1">
      <c r="A97" s="82"/>
      <c r="B97" s="37"/>
      <c r="C97" s="30"/>
      <c r="D97" s="62"/>
      <c r="E97" s="72"/>
      <c r="F97" s="68"/>
    </row>
    <row r="98" spans="1:6" ht="23.25" customHeight="1" thickTop="1">
      <c r="A98" s="522"/>
      <c r="B98" s="523"/>
      <c r="C98" s="523"/>
      <c r="D98" s="523"/>
      <c r="E98" s="524"/>
      <c r="F98" s="296">
        <f>SUM(F72,F77,F81,F83)</f>
        <v>6788.55</v>
      </c>
    </row>
    <row r="99" spans="1:6" ht="42" customHeight="1">
      <c r="A99" s="530" t="s">
        <v>9</v>
      </c>
      <c r="B99" s="531"/>
      <c r="C99" s="531"/>
      <c r="D99" s="531"/>
      <c r="E99" s="531"/>
      <c r="F99" s="532"/>
    </row>
    <row r="100" spans="1:6" ht="18" thickBot="1">
      <c r="A100" s="78" t="s">
        <v>7</v>
      </c>
      <c r="B100" s="100" t="s">
        <v>3</v>
      </c>
      <c r="C100" s="26" t="s">
        <v>5</v>
      </c>
      <c r="D100" s="61" t="s">
        <v>4</v>
      </c>
      <c r="E100" s="70" t="s">
        <v>8</v>
      </c>
      <c r="F100" s="67" t="s">
        <v>6</v>
      </c>
    </row>
    <row r="101" spans="1:6" ht="18" thickTop="1">
      <c r="A101" s="79"/>
      <c r="B101" s="32"/>
      <c r="C101" s="27"/>
      <c r="D101" s="66"/>
      <c r="E101" s="71"/>
      <c r="F101" s="48"/>
    </row>
    <row r="102" spans="1:6" ht="17.25">
      <c r="A102" s="79" t="s">
        <v>67</v>
      </c>
      <c r="B102" s="103" t="s">
        <v>49</v>
      </c>
      <c r="C102" s="27"/>
      <c r="D102" s="66"/>
      <c r="E102" s="71"/>
      <c r="F102" s="48"/>
    </row>
    <row r="103" spans="1:6" ht="17.25">
      <c r="A103" s="79"/>
      <c r="B103" s="32"/>
      <c r="C103" s="27"/>
      <c r="D103" s="66"/>
      <c r="E103" s="71"/>
      <c r="F103" s="48"/>
    </row>
    <row r="104" spans="1:6" ht="31.5">
      <c r="A104" s="79"/>
      <c r="B104" s="34" t="s">
        <v>145</v>
      </c>
      <c r="C104" s="27"/>
      <c r="D104" s="66"/>
      <c r="E104" s="71"/>
      <c r="F104" s="48"/>
    </row>
    <row r="105" spans="1:6" ht="17.25">
      <c r="A105" s="79"/>
      <c r="B105" s="133"/>
      <c r="C105" s="27"/>
      <c r="D105" s="66"/>
      <c r="E105" s="71"/>
      <c r="F105" s="48"/>
    </row>
    <row r="106" spans="1:6" ht="17.25">
      <c r="A106" s="79"/>
      <c r="B106" s="35"/>
      <c r="C106" s="27"/>
      <c r="D106" s="66"/>
      <c r="E106" s="71"/>
      <c r="F106" s="48"/>
    </row>
    <row r="107" spans="1:6" ht="17.25">
      <c r="A107" s="79" t="s">
        <v>68</v>
      </c>
      <c r="B107" s="35" t="s">
        <v>50</v>
      </c>
      <c r="C107" s="27" t="s">
        <v>40</v>
      </c>
      <c r="D107" s="74">
        <v>31</v>
      </c>
      <c r="E107" s="71">
        <v>202</v>
      </c>
      <c r="F107" s="48">
        <f>D107*E107</f>
        <v>6262</v>
      </c>
    </row>
    <row r="108" spans="1:6" ht="17.25">
      <c r="A108" s="79"/>
      <c r="B108" s="35"/>
      <c r="C108" s="27"/>
      <c r="D108" s="74"/>
      <c r="E108" s="71"/>
      <c r="F108" s="48"/>
    </row>
    <row r="109" spans="1:6" ht="17.25">
      <c r="A109" s="79" t="s">
        <v>69</v>
      </c>
      <c r="B109" s="35" t="s">
        <v>51</v>
      </c>
      <c r="C109" s="27" t="s">
        <v>40</v>
      </c>
      <c r="D109" s="74">
        <v>5.2</v>
      </c>
      <c r="E109" s="71">
        <v>202</v>
      </c>
      <c r="F109" s="48">
        <f>D109*E109</f>
        <v>1050.4000000000001</v>
      </c>
    </row>
    <row r="110" spans="1:6" ht="17.25">
      <c r="A110" s="79"/>
      <c r="B110" s="35"/>
      <c r="C110" s="27"/>
      <c r="D110" s="74"/>
      <c r="E110" s="71"/>
      <c r="F110" s="48"/>
    </row>
    <row r="111" spans="1:6" ht="17.25">
      <c r="A111" s="79" t="s">
        <v>70</v>
      </c>
      <c r="B111" s="35" t="s">
        <v>52</v>
      </c>
      <c r="C111" s="27" t="s">
        <v>40</v>
      </c>
      <c r="D111" s="74">
        <v>27.2</v>
      </c>
      <c r="E111" s="71">
        <v>202</v>
      </c>
      <c r="F111" s="48">
        <f>D111*E111</f>
        <v>5494.4</v>
      </c>
    </row>
    <row r="112" spans="1:6" ht="17.25">
      <c r="A112" s="79"/>
      <c r="B112" s="35"/>
      <c r="C112" s="27"/>
      <c r="D112" s="74"/>
      <c r="E112" s="71"/>
      <c r="F112" s="48"/>
    </row>
    <row r="113" spans="1:6" ht="17.25">
      <c r="A113" s="81" t="s">
        <v>71</v>
      </c>
      <c r="B113" s="105" t="s">
        <v>146</v>
      </c>
      <c r="C113" s="27" t="s">
        <v>40</v>
      </c>
      <c r="D113" s="74">
        <v>42</v>
      </c>
      <c r="E113" s="71">
        <v>202</v>
      </c>
      <c r="F113" s="48">
        <f>D113*E113</f>
        <v>8484</v>
      </c>
    </row>
    <row r="114" spans="1:6" ht="17.25">
      <c r="A114" s="79"/>
      <c r="B114" s="32"/>
      <c r="C114" s="27"/>
      <c r="D114" s="74"/>
      <c r="E114" s="71"/>
      <c r="F114" s="48"/>
    </row>
    <row r="115" spans="1:6" ht="17.25">
      <c r="A115" s="81" t="s">
        <v>72</v>
      </c>
      <c r="B115" s="133" t="s">
        <v>97</v>
      </c>
      <c r="C115" s="27" t="s">
        <v>40</v>
      </c>
      <c r="D115" s="74">
        <v>0.35</v>
      </c>
      <c r="E115" s="71">
        <v>202</v>
      </c>
      <c r="F115" s="48">
        <f>D115*E115</f>
        <v>70.699999999999989</v>
      </c>
    </row>
    <row r="116" spans="1:6" ht="17.25">
      <c r="A116" s="79"/>
      <c r="B116" s="106"/>
      <c r="C116" s="38"/>
      <c r="D116" s="74"/>
      <c r="E116" s="71"/>
      <c r="F116" s="48"/>
    </row>
    <row r="117" spans="1:6" ht="17.25">
      <c r="A117" s="79"/>
      <c r="B117" s="106" t="s">
        <v>53</v>
      </c>
      <c r="C117" s="38"/>
      <c r="D117" s="74"/>
      <c r="E117" s="71"/>
      <c r="F117" s="48"/>
    </row>
    <row r="118" spans="1:6" ht="17.25">
      <c r="A118" s="79"/>
      <c r="B118" s="32"/>
      <c r="C118" s="38"/>
      <c r="D118" s="76"/>
      <c r="E118" s="71"/>
      <c r="F118" s="48"/>
    </row>
    <row r="119" spans="1:6" s="245" customFormat="1" ht="17.25">
      <c r="A119" s="241" t="s">
        <v>73</v>
      </c>
      <c r="B119" s="242" t="s">
        <v>147</v>
      </c>
      <c r="C119" s="243" t="s">
        <v>46</v>
      </c>
      <c r="D119" s="244">
        <v>63.1</v>
      </c>
      <c r="E119" s="239">
        <v>12</v>
      </c>
      <c r="F119" s="240">
        <f>D119*E119</f>
        <v>757.2</v>
      </c>
    </row>
    <row r="120" spans="1:6" s="245" customFormat="1" ht="17.25">
      <c r="A120" s="241"/>
      <c r="B120" s="242"/>
      <c r="C120" s="243"/>
      <c r="D120" s="244"/>
      <c r="E120" s="239"/>
      <c r="F120" s="240"/>
    </row>
    <row r="121" spans="1:6" s="245" customFormat="1" ht="17.25">
      <c r="A121" s="241" t="s">
        <v>74</v>
      </c>
      <c r="B121" s="246" t="s">
        <v>148</v>
      </c>
      <c r="C121" s="243" t="s">
        <v>46</v>
      </c>
      <c r="D121" s="244">
        <v>233.3</v>
      </c>
      <c r="E121" s="239">
        <v>12</v>
      </c>
      <c r="F121" s="240">
        <f>D119*E121</f>
        <v>757.2</v>
      </c>
    </row>
    <row r="122" spans="1:6" s="245" customFormat="1" ht="17.25">
      <c r="A122" s="241"/>
      <c r="B122" s="247"/>
      <c r="C122" s="243"/>
      <c r="D122" s="244"/>
      <c r="E122" s="239"/>
      <c r="F122" s="240"/>
    </row>
    <row r="123" spans="1:6" s="245" customFormat="1" ht="17.25">
      <c r="A123" s="248" t="s">
        <v>75</v>
      </c>
      <c r="B123" s="249" t="s">
        <v>161</v>
      </c>
      <c r="C123" s="250" t="s">
        <v>46</v>
      </c>
      <c r="D123" s="244">
        <v>14.51</v>
      </c>
      <c r="E123" s="239">
        <v>12</v>
      </c>
      <c r="F123" s="240">
        <f>D123*E123</f>
        <v>174.12</v>
      </c>
    </row>
    <row r="124" spans="1:6" s="245" customFormat="1" ht="17.25">
      <c r="A124" s="248"/>
      <c r="B124" s="249"/>
      <c r="C124" s="250"/>
      <c r="D124" s="244"/>
      <c r="E124" s="239"/>
      <c r="F124" s="240"/>
    </row>
    <row r="125" spans="1:6" s="245" customFormat="1" ht="17.25">
      <c r="A125" s="248" t="s">
        <v>76</v>
      </c>
      <c r="B125" s="247" t="s">
        <v>149</v>
      </c>
      <c r="C125" s="250" t="s">
        <v>46</v>
      </c>
      <c r="D125" s="244">
        <v>0.96</v>
      </c>
      <c r="E125" s="239">
        <v>12</v>
      </c>
      <c r="F125" s="240">
        <f>D125*E125</f>
        <v>11.52</v>
      </c>
    </row>
    <row r="126" spans="1:6" ht="17.25">
      <c r="A126" s="87"/>
      <c r="B126" s="107"/>
      <c r="C126" s="38"/>
      <c r="D126" s="65"/>
      <c r="E126" s="71"/>
      <c r="F126" s="48"/>
    </row>
    <row r="127" spans="1:6" ht="17.25">
      <c r="A127" s="88"/>
      <c r="B127" s="107"/>
      <c r="C127" s="38"/>
      <c r="D127" s="65"/>
      <c r="E127" s="71"/>
      <c r="F127" s="48"/>
    </row>
    <row r="128" spans="1:6" ht="17.25">
      <c r="A128" s="87"/>
      <c r="B128" s="107"/>
      <c r="C128" s="38"/>
      <c r="D128" s="65"/>
      <c r="E128" s="71"/>
      <c r="F128" s="48"/>
    </row>
    <row r="129" spans="1:6" ht="17.25">
      <c r="A129" s="87"/>
      <c r="B129" s="107"/>
      <c r="C129" s="38"/>
      <c r="D129" s="65"/>
      <c r="E129" s="71"/>
      <c r="F129" s="48"/>
    </row>
    <row r="130" spans="1:6" ht="17.25">
      <c r="A130" s="87"/>
      <c r="B130" s="107"/>
      <c r="C130" s="38"/>
      <c r="D130" s="65"/>
      <c r="E130" s="71"/>
      <c r="F130" s="48"/>
    </row>
    <row r="131" spans="1:6" ht="17.25">
      <c r="A131" s="87"/>
      <c r="B131" s="107"/>
      <c r="C131" s="38"/>
      <c r="D131" s="65"/>
      <c r="E131" s="71"/>
      <c r="F131" s="48"/>
    </row>
    <row r="132" spans="1:6" ht="17.25">
      <c r="A132" s="87"/>
      <c r="B132" s="107"/>
      <c r="C132" s="38"/>
      <c r="D132" s="65"/>
      <c r="E132" s="71"/>
      <c r="F132" s="48"/>
    </row>
    <row r="133" spans="1:6">
      <c r="A133" s="89"/>
      <c r="B133" s="107"/>
      <c r="C133" s="199"/>
      <c r="D133" s="197"/>
      <c r="E133" s="75"/>
      <c r="F133" s="44"/>
    </row>
    <row r="134" spans="1:6" ht="17.25">
      <c r="A134" s="79"/>
      <c r="B134" s="107"/>
      <c r="C134" s="38"/>
      <c r="D134" s="65"/>
      <c r="E134" s="71"/>
      <c r="F134" s="48"/>
    </row>
    <row r="135" spans="1:6" ht="14.25" customHeight="1" thickBot="1">
      <c r="A135" s="82"/>
      <c r="B135" s="37"/>
      <c r="C135" s="30"/>
      <c r="D135" s="77"/>
      <c r="E135" s="72"/>
      <c r="F135" s="68"/>
    </row>
    <row r="136" spans="1:6" ht="26.25" customHeight="1" thickTop="1">
      <c r="A136" s="522"/>
      <c r="B136" s="523"/>
      <c r="C136" s="523"/>
      <c r="D136" s="523"/>
      <c r="E136" s="524"/>
      <c r="F136" s="296">
        <f>SUM(F107,F109,F111,F113,F115,F117,F119,F121,F123,F125)</f>
        <v>23061.54</v>
      </c>
    </row>
    <row r="137" spans="1:6" ht="45" customHeight="1">
      <c r="A137" s="519" t="s">
        <v>9</v>
      </c>
      <c r="B137" s="528"/>
      <c r="C137" s="528"/>
      <c r="D137" s="528"/>
      <c r="E137" s="528"/>
      <c r="F137" s="529"/>
    </row>
    <row r="138" spans="1:6" ht="18" thickBot="1">
      <c r="A138" s="78" t="s">
        <v>7</v>
      </c>
      <c r="B138" s="100" t="s">
        <v>3</v>
      </c>
      <c r="C138" s="26" t="s">
        <v>5</v>
      </c>
      <c r="D138" s="61" t="s">
        <v>4</v>
      </c>
      <c r="E138" s="70" t="s">
        <v>8</v>
      </c>
      <c r="F138" s="67" t="s">
        <v>6</v>
      </c>
    </row>
    <row r="139" spans="1:6" ht="18" thickTop="1">
      <c r="A139" s="79"/>
      <c r="B139" s="32"/>
      <c r="C139" s="27"/>
      <c r="D139" s="66"/>
      <c r="E139" s="71"/>
      <c r="F139" s="48"/>
    </row>
    <row r="140" spans="1:6" ht="17.25">
      <c r="A140" s="79"/>
      <c r="B140" s="109" t="s">
        <v>55</v>
      </c>
      <c r="C140" s="27"/>
      <c r="D140" s="66"/>
      <c r="E140" s="71"/>
      <c r="F140" s="48"/>
    </row>
    <row r="141" spans="1:6" ht="47.25">
      <c r="A141" s="79"/>
      <c r="B141" s="110" t="s">
        <v>56</v>
      </c>
      <c r="C141" s="38"/>
      <c r="D141" s="65"/>
      <c r="E141" s="71"/>
      <c r="F141" s="48"/>
    </row>
    <row r="142" spans="1:6" ht="17.25">
      <c r="A142" s="79"/>
      <c r="B142" s="32"/>
      <c r="C142" s="38"/>
      <c r="D142" s="65"/>
      <c r="E142" s="71"/>
      <c r="F142" s="48"/>
    </row>
    <row r="143" spans="1:6" ht="31.5">
      <c r="A143" s="79"/>
      <c r="B143" s="111" t="s">
        <v>57</v>
      </c>
      <c r="C143" s="38"/>
      <c r="D143" s="65"/>
      <c r="E143" s="71"/>
      <c r="F143" s="48"/>
    </row>
    <row r="144" spans="1:6" ht="17.25">
      <c r="A144" s="79"/>
      <c r="B144" s="32"/>
      <c r="C144" s="38"/>
      <c r="D144" s="65"/>
      <c r="E144" s="71"/>
      <c r="F144" s="48"/>
    </row>
    <row r="145" spans="1:6" ht="17.25">
      <c r="A145" s="79" t="s">
        <v>58</v>
      </c>
      <c r="B145" s="112" t="s">
        <v>150</v>
      </c>
      <c r="C145" s="278"/>
      <c r="D145" s="65"/>
      <c r="E145" s="71"/>
      <c r="F145" s="48"/>
    </row>
    <row r="146" spans="1:6" ht="17.25">
      <c r="A146" s="79"/>
      <c r="B146" s="113" t="s">
        <v>151</v>
      </c>
      <c r="C146" s="38" t="s">
        <v>63</v>
      </c>
      <c r="D146" s="65">
        <v>160.69999999999999</v>
      </c>
      <c r="E146" s="71">
        <v>3</v>
      </c>
      <c r="F146" s="48">
        <f>D146*E146</f>
        <v>482.09999999999997</v>
      </c>
    </row>
    <row r="147" spans="1:6" ht="17.25">
      <c r="A147" s="79"/>
      <c r="B147" s="113" t="s">
        <v>152</v>
      </c>
      <c r="C147" s="38" t="s">
        <v>63</v>
      </c>
      <c r="D147" s="65">
        <v>879.3</v>
      </c>
      <c r="E147" s="71">
        <v>3</v>
      </c>
      <c r="F147" s="48">
        <f>D147*E147</f>
        <v>2637.8999999999996</v>
      </c>
    </row>
    <row r="148" spans="1:6" ht="17.25">
      <c r="A148" s="79"/>
      <c r="B148" s="113"/>
      <c r="C148" s="27"/>
      <c r="D148" s="66"/>
      <c r="E148" s="71"/>
      <c r="F148" s="48"/>
    </row>
    <row r="149" spans="1:6" ht="17.25">
      <c r="A149" s="79" t="s">
        <v>59</v>
      </c>
      <c r="B149" s="35" t="s">
        <v>153</v>
      </c>
      <c r="C149" s="27"/>
      <c r="D149" s="66"/>
      <c r="E149" s="71"/>
      <c r="F149" s="48"/>
    </row>
    <row r="150" spans="1:6" ht="17.25">
      <c r="A150" s="79"/>
      <c r="B150" s="113" t="s">
        <v>155</v>
      </c>
      <c r="C150" s="27" t="s">
        <v>63</v>
      </c>
      <c r="D150" s="66">
        <v>2081.6</v>
      </c>
      <c r="E150" s="71">
        <v>3</v>
      </c>
      <c r="F150" s="48">
        <f>D150*E150</f>
        <v>6244.7999999999993</v>
      </c>
    </row>
    <row r="151" spans="1:6" ht="17.25">
      <c r="A151" s="79"/>
      <c r="B151" s="113" t="s">
        <v>151</v>
      </c>
      <c r="C151" s="27" t="s">
        <v>63</v>
      </c>
      <c r="D151" s="66">
        <v>1858.1</v>
      </c>
      <c r="E151" s="71">
        <v>3</v>
      </c>
      <c r="F151" s="48">
        <f>D151*E151</f>
        <v>5574.2999999999993</v>
      </c>
    </row>
    <row r="152" spans="1:6" ht="17.25">
      <c r="A152" s="79"/>
      <c r="B152" s="113" t="s">
        <v>152</v>
      </c>
      <c r="C152" s="27" t="s">
        <v>63</v>
      </c>
      <c r="D152" s="66">
        <v>3634</v>
      </c>
      <c r="E152" s="71">
        <v>3</v>
      </c>
      <c r="F152" s="48">
        <f>D152*E152</f>
        <v>10902</v>
      </c>
    </row>
    <row r="153" spans="1:6" ht="17.25">
      <c r="A153" s="79"/>
      <c r="B153" s="32"/>
      <c r="C153" s="27"/>
      <c r="D153" s="66"/>
      <c r="E153" s="71"/>
      <c r="F153" s="48"/>
    </row>
    <row r="154" spans="1:6" ht="31.5">
      <c r="A154" s="79"/>
      <c r="B154" s="33" t="s">
        <v>61</v>
      </c>
      <c r="C154" s="27"/>
      <c r="D154" s="66"/>
      <c r="E154" s="71"/>
      <c r="F154" s="48"/>
    </row>
    <row r="155" spans="1:6" ht="17.25">
      <c r="A155" s="79"/>
      <c r="B155" s="32"/>
      <c r="C155" s="27"/>
      <c r="D155" s="66"/>
      <c r="E155" s="71"/>
      <c r="F155" s="48"/>
    </row>
    <row r="156" spans="1:6" ht="31.5">
      <c r="A156" s="81" t="s">
        <v>60</v>
      </c>
      <c r="B156" s="35" t="s">
        <v>154</v>
      </c>
      <c r="C156" s="28" t="s">
        <v>46</v>
      </c>
      <c r="D156" s="66">
        <v>444.3</v>
      </c>
      <c r="E156" s="71">
        <v>3</v>
      </c>
      <c r="F156" s="48">
        <f>D156*E156</f>
        <v>1332.9</v>
      </c>
    </row>
    <row r="157" spans="1:6" ht="17.25">
      <c r="A157" s="85"/>
      <c r="B157" s="32"/>
      <c r="C157" s="27"/>
      <c r="D157" s="66"/>
      <c r="E157" s="71"/>
      <c r="F157" s="48"/>
    </row>
    <row r="158" spans="1:6" ht="17.25">
      <c r="A158" s="79"/>
      <c r="B158" s="32"/>
      <c r="C158" s="27"/>
      <c r="D158" s="66"/>
      <c r="E158" s="71"/>
      <c r="F158" s="48"/>
    </row>
    <row r="159" spans="1:6" ht="17.25">
      <c r="A159" s="79"/>
      <c r="B159" s="109" t="s">
        <v>64</v>
      </c>
      <c r="C159" s="27"/>
      <c r="D159" s="66"/>
      <c r="E159" s="71"/>
      <c r="F159" s="48"/>
    </row>
    <row r="160" spans="1:6" ht="17.25">
      <c r="A160" s="79"/>
      <c r="B160" s="32"/>
      <c r="C160" s="27"/>
      <c r="D160" s="66"/>
      <c r="E160" s="71"/>
      <c r="F160" s="48"/>
    </row>
    <row r="161" spans="1:6" ht="17.25">
      <c r="A161" s="81"/>
      <c r="B161" s="32"/>
      <c r="C161" s="27"/>
      <c r="D161" s="66"/>
      <c r="E161" s="71"/>
      <c r="F161" s="48"/>
    </row>
    <row r="162" spans="1:6" ht="31.5">
      <c r="A162" s="81" t="s">
        <v>62</v>
      </c>
      <c r="B162" s="114" t="s">
        <v>156</v>
      </c>
      <c r="C162" s="28" t="s">
        <v>46</v>
      </c>
      <c r="D162" s="90">
        <v>435.1</v>
      </c>
      <c r="E162" s="71">
        <v>2.5</v>
      </c>
      <c r="F162" s="91">
        <f>D162*E162</f>
        <v>1087.75</v>
      </c>
    </row>
    <row r="163" spans="1:6" ht="17.25">
      <c r="A163" s="79"/>
      <c r="B163" s="32"/>
      <c r="C163" s="27"/>
      <c r="D163" s="66"/>
      <c r="E163" s="71"/>
      <c r="F163" s="48"/>
    </row>
    <row r="164" spans="1:6" ht="17.25">
      <c r="A164" s="79"/>
      <c r="B164" s="32"/>
      <c r="C164" s="27"/>
      <c r="D164" s="66"/>
      <c r="E164" s="71"/>
      <c r="F164" s="48"/>
    </row>
    <row r="165" spans="1:6" ht="17.25">
      <c r="A165" s="79"/>
      <c r="B165" s="32"/>
      <c r="C165" s="27"/>
      <c r="D165" s="66"/>
      <c r="E165" s="71"/>
      <c r="F165" s="48"/>
    </row>
    <row r="166" spans="1:6" ht="17.25">
      <c r="A166" s="79"/>
      <c r="B166" s="32"/>
      <c r="C166" s="27"/>
      <c r="D166" s="66"/>
      <c r="E166" s="71"/>
      <c r="F166" s="48"/>
    </row>
    <row r="167" spans="1:6" ht="17.25">
      <c r="A167" s="79"/>
      <c r="B167" s="32"/>
      <c r="C167" s="27"/>
      <c r="D167" s="66"/>
      <c r="E167" s="71"/>
      <c r="F167" s="48"/>
    </row>
    <row r="168" spans="1:6" ht="17.25">
      <c r="A168" s="79"/>
      <c r="B168" s="32"/>
      <c r="C168" s="27"/>
      <c r="D168" s="66"/>
      <c r="E168" s="71"/>
      <c r="F168" s="48"/>
    </row>
    <row r="169" spans="1:6" ht="17.25">
      <c r="A169" s="79"/>
      <c r="B169" s="32"/>
      <c r="C169" s="27"/>
      <c r="D169" s="66"/>
      <c r="E169" s="71"/>
      <c r="F169" s="48"/>
    </row>
    <row r="170" spans="1:6" ht="18" thickBot="1">
      <c r="A170" s="82"/>
      <c r="B170" s="37"/>
      <c r="C170" s="30"/>
      <c r="D170" s="62"/>
      <c r="E170" s="72"/>
      <c r="F170" s="68"/>
    </row>
    <row r="171" spans="1:6" ht="27" customHeight="1" thickTop="1">
      <c r="A171" s="522"/>
      <c r="B171" s="523"/>
      <c r="C171" s="523"/>
      <c r="D171" s="523"/>
      <c r="E171" s="524"/>
      <c r="F171" s="296">
        <f>SUM(F146,F147,F150,F151,F152,F156,F162)</f>
        <v>28261.75</v>
      </c>
    </row>
    <row r="172" spans="1:6" ht="37.5" customHeight="1">
      <c r="A172" s="519" t="s">
        <v>9</v>
      </c>
      <c r="B172" s="520"/>
      <c r="C172" s="520"/>
      <c r="D172" s="520"/>
      <c r="E172" s="520"/>
      <c r="F172" s="521"/>
    </row>
    <row r="173" spans="1:6" ht="18" thickBot="1">
      <c r="A173" s="78" t="s">
        <v>7</v>
      </c>
      <c r="B173" s="100" t="s">
        <v>3</v>
      </c>
      <c r="C173" s="11" t="s">
        <v>4</v>
      </c>
      <c r="D173" s="61" t="s">
        <v>5</v>
      </c>
      <c r="E173" s="70" t="s">
        <v>8</v>
      </c>
      <c r="F173" s="67" t="s">
        <v>6</v>
      </c>
    </row>
    <row r="174" spans="1:6" ht="18" thickTop="1">
      <c r="A174" s="79"/>
      <c r="B174" s="32"/>
      <c r="C174" s="27"/>
      <c r="D174" s="66"/>
      <c r="E174" s="71"/>
      <c r="F174" s="48"/>
    </row>
    <row r="175" spans="1:6" ht="17.25">
      <c r="A175" s="79"/>
      <c r="B175" s="109" t="s">
        <v>77</v>
      </c>
      <c r="C175" s="27"/>
      <c r="D175" s="66"/>
      <c r="E175" s="71"/>
      <c r="F175" s="48"/>
    </row>
    <row r="176" spans="1:6" ht="17.25">
      <c r="A176" s="79"/>
      <c r="B176" s="32"/>
      <c r="C176" s="27"/>
      <c r="D176" s="66"/>
      <c r="E176" s="71"/>
      <c r="F176" s="48"/>
    </row>
    <row r="177" spans="1:7" ht="31.5">
      <c r="A177" s="79"/>
      <c r="B177" s="115" t="s">
        <v>78</v>
      </c>
      <c r="C177" s="27"/>
      <c r="D177" s="66"/>
      <c r="E177" s="71"/>
      <c r="F177" s="48"/>
    </row>
    <row r="178" spans="1:7" ht="17.25">
      <c r="A178" s="79"/>
      <c r="B178" s="32"/>
      <c r="C178" s="27"/>
      <c r="D178" s="66"/>
      <c r="E178" s="71"/>
      <c r="F178" s="48"/>
    </row>
    <row r="179" spans="1:7" ht="32.25" customHeight="1">
      <c r="A179" s="79"/>
      <c r="B179" s="116" t="s">
        <v>79</v>
      </c>
      <c r="C179" s="27"/>
      <c r="D179" s="66"/>
      <c r="E179" s="71"/>
      <c r="F179" s="48"/>
    </row>
    <row r="180" spans="1:7" ht="17.25">
      <c r="A180" s="79"/>
      <c r="B180" s="32"/>
      <c r="C180" s="27"/>
      <c r="D180" s="66"/>
      <c r="E180" s="71"/>
      <c r="F180" s="48"/>
    </row>
    <row r="181" spans="1:7" ht="17.25">
      <c r="A181" s="79"/>
      <c r="B181" s="117" t="s">
        <v>80</v>
      </c>
      <c r="C181" s="27" t="s">
        <v>40</v>
      </c>
      <c r="D181" s="66">
        <v>14.9</v>
      </c>
      <c r="E181" s="71">
        <v>202</v>
      </c>
      <c r="F181" s="48">
        <f>D181*E181</f>
        <v>3009.8</v>
      </c>
      <c r="G181" s="238" t="s">
        <v>324</v>
      </c>
    </row>
    <row r="182" spans="1:7" ht="17.25">
      <c r="A182" s="79"/>
      <c r="B182" s="118"/>
      <c r="C182" s="27"/>
      <c r="D182" s="66"/>
      <c r="E182" s="71"/>
      <c r="F182" s="48"/>
    </row>
    <row r="183" spans="1:7" ht="17.25">
      <c r="A183" s="79"/>
      <c r="B183" s="117" t="s">
        <v>81</v>
      </c>
      <c r="C183" s="27" t="s">
        <v>40</v>
      </c>
      <c r="D183" s="66">
        <v>3.85</v>
      </c>
      <c r="E183" s="71">
        <v>202</v>
      </c>
      <c r="F183" s="48">
        <f>D183*E183</f>
        <v>777.7</v>
      </c>
    </row>
    <row r="184" spans="1:7" ht="17.25">
      <c r="A184" s="79"/>
      <c r="B184" s="118"/>
      <c r="C184" s="27"/>
      <c r="D184" s="66"/>
      <c r="E184" s="71"/>
      <c r="F184" s="48"/>
    </row>
    <row r="185" spans="1:7" ht="17.25">
      <c r="A185" s="79"/>
      <c r="B185" s="117" t="s">
        <v>82</v>
      </c>
      <c r="C185" s="27" t="s">
        <v>40</v>
      </c>
      <c r="D185" s="66">
        <v>63.1</v>
      </c>
      <c r="E185" s="71">
        <v>202</v>
      </c>
      <c r="F185" s="48">
        <f>D185*E185</f>
        <v>12746.2</v>
      </c>
    </row>
    <row r="186" spans="1:7" ht="17.25">
      <c r="A186" s="79"/>
      <c r="B186" s="118"/>
      <c r="C186" s="27"/>
      <c r="D186" s="66"/>
      <c r="E186" s="71"/>
      <c r="F186" s="48"/>
    </row>
    <row r="187" spans="1:7" ht="17.25">
      <c r="A187" s="79"/>
      <c r="B187" s="117" t="s">
        <v>83</v>
      </c>
      <c r="C187" s="27" t="s">
        <v>40</v>
      </c>
      <c r="D187" s="66">
        <f>D111</f>
        <v>27.2</v>
      </c>
      <c r="E187" s="71">
        <v>202</v>
      </c>
      <c r="F187" s="48">
        <f>D187*E187</f>
        <v>5494.4</v>
      </c>
    </row>
    <row r="188" spans="1:7" ht="17.25">
      <c r="A188" s="79"/>
      <c r="B188" s="32"/>
      <c r="C188" s="27"/>
      <c r="D188" s="66"/>
      <c r="E188" s="71"/>
      <c r="F188" s="48"/>
    </row>
    <row r="189" spans="1:7" ht="31.5">
      <c r="A189" s="79"/>
      <c r="B189" s="119" t="s">
        <v>84</v>
      </c>
      <c r="C189" s="27"/>
      <c r="D189" s="66"/>
      <c r="E189" s="71"/>
      <c r="F189" s="48"/>
    </row>
    <row r="190" spans="1:7" ht="17.25">
      <c r="A190" s="79"/>
      <c r="B190" s="32"/>
      <c r="C190" s="27"/>
      <c r="D190" s="66"/>
      <c r="E190" s="71"/>
      <c r="F190" s="48"/>
    </row>
    <row r="191" spans="1:7" ht="34.5" customHeight="1">
      <c r="A191" s="79"/>
      <c r="B191" s="115" t="s">
        <v>157</v>
      </c>
      <c r="C191" s="28" t="s">
        <v>65</v>
      </c>
      <c r="D191" s="66">
        <v>207.1</v>
      </c>
      <c r="E191" s="71">
        <v>2.5</v>
      </c>
      <c r="F191" s="91">
        <f>D191*E191</f>
        <v>517.75</v>
      </c>
    </row>
    <row r="192" spans="1:7" ht="17.25">
      <c r="A192" s="79"/>
      <c r="B192" s="32"/>
      <c r="C192" s="27"/>
      <c r="D192" s="66"/>
      <c r="E192" s="71"/>
      <c r="F192" s="48"/>
    </row>
    <row r="193" spans="1:6" ht="17.25">
      <c r="A193" s="79"/>
      <c r="B193" s="120" t="s">
        <v>85</v>
      </c>
      <c r="C193" s="27"/>
      <c r="D193" s="66"/>
      <c r="E193" s="71"/>
      <c r="F193" s="48"/>
    </row>
    <row r="194" spans="1:6" ht="17.25">
      <c r="A194" s="79"/>
      <c r="B194" s="32"/>
      <c r="C194" s="27"/>
      <c r="D194" s="66"/>
      <c r="E194" s="71"/>
      <c r="F194" s="48"/>
    </row>
    <row r="195" spans="1:6" ht="31.5">
      <c r="A195" s="79"/>
      <c r="B195" s="121" t="s">
        <v>159</v>
      </c>
      <c r="C195" s="38"/>
      <c r="D195" s="65"/>
      <c r="E195" s="71"/>
      <c r="F195" s="48"/>
    </row>
    <row r="196" spans="1:6" ht="17.25">
      <c r="A196" s="79"/>
      <c r="B196" s="107"/>
      <c r="C196" s="38"/>
      <c r="D196" s="65"/>
      <c r="E196" s="71"/>
      <c r="F196" s="48"/>
    </row>
    <row r="197" spans="1:6" ht="17.25">
      <c r="A197" s="79"/>
      <c r="B197" s="122" t="s">
        <v>86</v>
      </c>
      <c r="C197" s="38" t="s">
        <v>46</v>
      </c>
      <c r="D197" s="65">
        <v>514</v>
      </c>
      <c r="E197" s="71">
        <f>E771</f>
        <v>30</v>
      </c>
      <c r="F197" s="48">
        <f>D197*E197</f>
        <v>15420</v>
      </c>
    </row>
    <row r="198" spans="1:6" ht="31.5">
      <c r="A198" s="79"/>
      <c r="B198" s="122" t="s">
        <v>158</v>
      </c>
      <c r="C198" s="39" t="s">
        <v>46</v>
      </c>
      <c r="D198" s="65">
        <v>22.8</v>
      </c>
      <c r="E198" s="71">
        <v>25</v>
      </c>
      <c r="F198" s="48">
        <f>D198*E198</f>
        <v>570</v>
      </c>
    </row>
    <row r="199" spans="1:6" ht="17.25">
      <c r="A199" s="79"/>
      <c r="B199" s="133"/>
      <c r="C199" s="38"/>
      <c r="D199" s="65"/>
      <c r="E199" s="71"/>
      <c r="F199" s="48"/>
    </row>
    <row r="200" spans="1:6" ht="17.25">
      <c r="A200" s="79"/>
      <c r="B200" s="133"/>
      <c r="C200" s="38"/>
      <c r="D200" s="65"/>
      <c r="E200" s="71"/>
      <c r="F200" s="48"/>
    </row>
    <row r="201" spans="1:6" ht="17.25">
      <c r="A201" s="79"/>
      <c r="B201" s="133"/>
      <c r="C201" s="38"/>
      <c r="D201" s="65"/>
      <c r="E201" s="71"/>
      <c r="F201" s="48"/>
    </row>
    <row r="202" spans="1:6" ht="17.25">
      <c r="A202" s="79"/>
      <c r="B202" s="133"/>
      <c r="C202" s="38"/>
      <c r="D202" s="65"/>
      <c r="E202" s="71"/>
      <c r="F202" s="48"/>
    </row>
    <row r="203" spans="1:6" ht="17.25">
      <c r="A203" s="79"/>
      <c r="B203" s="133"/>
      <c r="C203" s="38"/>
      <c r="D203" s="65"/>
      <c r="E203" s="71"/>
      <c r="F203" s="48"/>
    </row>
    <row r="204" spans="1:6" ht="17.25">
      <c r="A204" s="79"/>
      <c r="B204" s="133"/>
      <c r="C204" s="38"/>
      <c r="D204" s="65"/>
      <c r="E204" s="71"/>
      <c r="F204" s="48"/>
    </row>
    <row r="205" spans="1:6" ht="17.25">
      <c r="A205" s="79"/>
      <c r="B205" s="133"/>
      <c r="C205" s="38"/>
      <c r="D205" s="65"/>
      <c r="E205" s="71"/>
      <c r="F205" s="48"/>
    </row>
    <row r="206" spans="1:6" ht="17.25">
      <c r="A206" s="79"/>
      <c r="B206" s="133"/>
      <c r="C206" s="38"/>
      <c r="D206" s="65"/>
      <c r="E206" s="71"/>
      <c r="F206" s="48"/>
    </row>
    <row r="207" spans="1:6" ht="18" thickBot="1">
      <c r="A207" s="82"/>
      <c r="B207" s="123"/>
      <c r="C207" s="30"/>
      <c r="D207" s="62"/>
      <c r="E207" s="72"/>
      <c r="F207" s="68"/>
    </row>
    <row r="208" spans="1:6" ht="22.5" customHeight="1" thickTop="1">
      <c r="A208" s="522"/>
      <c r="B208" s="523"/>
      <c r="C208" s="523"/>
      <c r="D208" s="523"/>
      <c r="E208" s="524"/>
      <c r="F208" s="296">
        <f>SUM(F181,F183,F185,F187,F191,F193,F197)</f>
        <v>37965.85</v>
      </c>
    </row>
    <row r="209" spans="1:6" ht="34.5" customHeight="1">
      <c r="A209" s="519" t="s">
        <v>9</v>
      </c>
      <c r="B209" s="520"/>
      <c r="C209" s="520"/>
      <c r="D209" s="520"/>
      <c r="E209" s="520"/>
      <c r="F209" s="521"/>
    </row>
    <row r="210" spans="1:6" ht="18" thickBot="1">
      <c r="A210" s="78" t="s">
        <v>7</v>
      </c>
      <c r="B210" s="100" t="s">
        <v>3</v>
      </c>
      <c r="C210" s="26" t="s">
        <v>5</v>
      </c>
      <c r="D210" s="61" t="s">
        <v>4</v>
      </c>
      <c r="E210" s="70" t="s">
        <v>8</v>
      </c>
      <c r="F210" s="67" t="s">
        <v>6</v>
      </c>
    </row>
    <row r="211" spans="1:6" ht="18" thickTop="1">
      <c r="A211" s="79"/>
      <c r="B211" s="32"/>
      <c r="C211" s="27"/>
      <c r="D211" s="66"/>
      <c r="E211" s="71"/>
      <c r="F211" s="48"/>
    </row>
    <row r="212" spans="1:6" ht="17.25">
      <c r="A212" s="79"/>
      <c r="B212" s="124" t="s">
        <v>87</v>
      </c>
      <c r="C212" s="27"/>
      <c r="D212" s="66"/>
      <c r="E212" s="71"/>
      <c r="F212" s="48"/>
    </row>
    <row r="213" spans="1:6" ht="17.25">
      <c r="A213" s="79"/>
      <c r="B213" s="32"/>
      <c r="C213" s="27"/>
      <c r="D213" s="66"/>
      <c r="E213" s="71"/>
      <c r="F213" s="48"/>
    </row>
    <row r="214" spans="1:6" ht="17.25">
      <c r="A214" s="79"/>
      <c r="B214" s="13" t="s">
        <v>88</v>
      </c>
      <c r="C214" s="27" t="s">
        <v>46</v>
      </c>
      <c r="D214" s="60">
        <v>180</v>
      </c>
      <c r="E214" s="71">
        <v>15</v>
      </c>
      <c r="F214" s="48">
        <f>D214*E214</f>
        <v>2700</v>
      </c>
    </row>
    <row r="215" spans="1:6" ht="17.25">
      <c r="A215" s="79"/>
      <c r="B215" s="13" t="s">
        <v>89</v>
      </c>
      <c r="C215" s="27" t="s">
        <v>46</v>
      </c>
      <c r="D215" s="66">
        <v>302.3</v>
      </c>
      <c r="E215" s="71">
        <v>15</v>
      </c>
      <c r="F215" s="48">
        <f>D215*E215</f>
        <v>4534.5</v>
      </c>
    </row>
    <row r="216" spans="1:6" ht="17.25">
      <c r="A216" s="79"/>
      <c r="B216" s="13" t="s">
        <v>90</v>
      </c>
      <c r="C216" s="27" t="s">
        <v>46</v>
      </c>
      <c r="D216" s="66">
        <v>351.6</v>
      </c>
      <c r="E216" s="71">
        <v>15</v>
      </c>
      <c r="F216" s="48">
        <f>D216*E216</f>
        <v>5274</v>
      </c>
    </row>
    <row r="217" spans="1:6" ht="17.25">
      <c r="A217" s="79"/>
      <c r="B217" s="13" t="s">
        <v>160</v>
      </c>
      <c r="C217" s="27" t="s">
        <v>46</v>
      </c>
      <c r="D217" s="66">
        <v>19.3</v>
      </c>
      <c r="E217" s="71">
        <v>15</v>
      </c>
      <c r="F217" s="48">
        <f>D217*E217</f>
        <v>289.5</v>
      </c>
    </row>
    <row r="218" spans="1:6" ht="31.5">
      <c r="A218" s="79"/>
      <c r="B218" s="13" t="s">
        <v>162</v>
      </c>
      <c r="C218" s="28" t="s">
        <v>46</v>
      </c>
      <c r="D218" s="66">
        <v>37.5</v>
      </c>
      <c r="E218" s="71">
        <v>15</v>
      </c>
      <c r="F218" s="48">
        <f>D218*E218</f>
        <v>562.5</v>
      </c>
    </row>
    <row r="219" spans="1:6" ht="18.75">
      <c r="A219" s="79"/>
      <c r="B219" s="125" t="s">
        <v>91</v>
      </c>
      <c r="C219" s="27"/>
      <c r="D219" s="66"/>
      <c r="E219" s="71"/>
      <c r="F219" s="48"/>
    </row>
    <row r="220" spans="1:6" ht="17.25">
      <c r="A220" s="79"/>
      <c r="B220" s="32"/>
      <c r="C220" s="27"/>
      <c r="D220" s="66"/>
      <c r="E220" s="71"/>
      <c r="F220" s="48"/>
    </row>
    <row r="221" spans="1:6" ht="31.5">
      <c r="A221" s="79"/>
      <c r="B221" s="126" t="s">
        <v>92</v>
      </c>
      <c r="C221" s="27"/>
      <c r="D221" s="66"/>
      <c r="E221" s="71"/>
      <c r="F221" s="48"/>
    </row>
    <row r="222" spans="1:6" ht="17.25">
      <c r="A222" s="79"/>
      <c r="B222" s="32"/>
      <c r="C222" s="27"/>
      <c r="D222" s="66"/>
      <c r="E222" s="71"/>
      <c r="F222" s="48"/>
    </row>
    <row r="223" spans="1:6" ht="17.25">
      <c r="A223" s="79"/>
      <c r="B223" s="13" t="s">
        <v>164</v>
      </c>
      <c r="C223" s="27"/>
      <c r="D223" s="66"/>
      <c r="E223" s="71"/>
      <c r="F223" s="48"/>
    </row>
    <row r="224" spans="1:6" ht="17.25">
      <c r="A224" s="79"/>
      <c r="B224" s="127" t="s">
        <v>163</v>
      </c>
      <c r="C224" s="27" t="s">
        <v>63</v>
      </c>
      <c r="D224" s="66">
        <f>D147</f>
        <v>879.3</v>
      </c>
      <c r="E224" s="71">
        <v>3</v>
      </c>
      <c r="F224" s="48">
        <f>D224*E224</f>
        <v>2637.8999999999996</v>
      </c>
    </row>
    <row r="225" spans="1:6" ht="17.25">
      <c r="A225" s="79"/>
      <c r="B225" s="127" t="s">
        <v>96</v>
      </c>
      <c r="C225" s="27" t="s">
        <v>63</v>
      </c>
      <c r="D225" s="280">
        <v>456.6</v>
      </c>
      <c r="E225" s="71">
        <v>3</v>
      </c>
      <c r="F225" s="48">
        <f>D232*E225</f>
        <v>7990.5</v>
      </c>
    </row>
    <row r="226" spans="1:6" ht="17.25">
      <c r="A226" s="79"/>
      <c r="B226" s="32"/>
      <c r="C226" s="27"/>
      <c r="D226" s="66"/>
      <c r="E226" s="71"/>
      <c r="F226" s="48"/>
    </row>
    <row r="227" spans="1:6" ht="17.25">
      <c r="A227" s="79"/>
      <c r="B227" s="128" t="s">
        <v>167</v>
      </c>
      <c r="C227" s="27"/>
      <c r="D227" s="66"/>
      <c r="E227" s="71"/>
      <c r="F227" s="48"/>
    </row>
    <row r="228" spans="1:6" ht="17.25">
      <c r="A228" s="79"/>
      <c r="B228" s="129" t="s">
        <v>168</v>
      </c>
      <c r="C228" s="27" t="s">
        <v>63</v>
      </c>
      <c r="D228" s="66">
        <v>4561.8999999999996</v>
      </c>
      <c r="E228" s="71">
        <v>3</v>
      </c>
      <c r="F228" s="48">
        <f t="shared" ref="F228:F233" si="1">D228*E228</f>
        <v>13685.699999999999</v>
      </c>
    </row>
    <row r="229" spans="1:6" ht="17.25">
      <c r="A229" s="79"/>
      <c r="B229" s="129" t="s">
        <v>169</v>
      </c>
      <c r="C229" s="27" t="s">
        <v>63</v>
      </c>
      <c r="D229" s="66">
        <v>596.79999999999995</v>
      </c>
      <c r="E229" s="71">
        <v>3</v>
      </c>
      <c r="F229" s="48">
        <f t="shared" si="1"/>
        <v>1790.3999999999999</v>
      </c>
    </row>
    <row r="230" spans="1:6" ht="17.25">
      <c r="A230" s="79"/>
      <c r="B230" s="32"/>
      <c r="C230" s="27"/>
      <c r="D230" s="66"/>
      <c r="E230" s="71"/>
      <c r="F230" s="48"/>
    </row>
    <row r="231" spans="1:6" ht="17.25">
      <c r="A231" s="79"/>
      <c r="B231" s="13" t="s">
        <v>165</v>
      </c>
      <c r="C231" s="27"/>
      <c r="D231" s="66"/>
      <c r="E231" s="71"/>
      <c r="F231" s="48"/>
    </row>
    <row r="232" spans="1:6" ht="17.25">
      <c r="A232" s="79"/>
      <c r="B232" s="127" t="s">
        <v>166</v>
      </c>
      <c r="C232" s="27" t="s">
        <v>63</v>
      </c>
      <c r="D232" s="66">
        <v>2663.5</v>
      </c>
      <c r="E232" s="71">
        <v>3</v>
      </c>
      <c r="F232" s="48">
        <f t="shared" si="1"/>
        <v>7990.5</v>
      </c>
    </row>
    <row r="233" spans="1:6" ht="17.25">
      <c r="A233" s="79"/>
      <c r="B233" s="127" t="s">
        <v>163</v>
      </c>
      <c r="C233" s="27" t="s">
        <v>63</v>
      </c>
      <c r="D233" s="280">
        <f>D152</f>
        <v>3634</v>
      </c>
      <c r="E233" s="71">
        <v>3</v>
      </c>
      <c r="F233" s="48">
        <f t="shared" si="1"/>
        <v>10902</v>
      </c>
    </row>
    <row r="234" spans="1:6" ht="17.25">
      <c r="A234" s="79"/>
      <c r="B234" s="32"/>
      <c r="C234" s="27"/>
      <c r="D234" s="66"/>
      <c r="E234" s="71"/>
      <c r="F234" s="48"/>
    </row>
    <row r="235" spans="1:6" ht="17.25">
      <c r="A235" s="79"/>
      <c r="B235" s="32"/>
      <c r="C235" s="27"/>
      <c r="D235" s="66"/>
      <c r="E235" s="71"/>
      <c r="F235" s="48"/>
    </row>
    <row r="236" spans="1:6" ht="17.25">
      <c r="A236" s="79"/>
      <c r="B236" s="32"/>
      <c r="C236" s="27"/>
      <c r="D236" s="66"/>
      <c r="E236" s="71"/>
      <c r="F236" s="48"/>
    </row>
    <row r="237" spans="1:6" ht="17.25">
      <c r="A237" s="79"/>
      <c r="B237" s="32"/>
      <c r="C237" s="27"/>
      <c r="D237" s="66"/>
      <c r="E237" s="71"/>
      <c r="F237" s="48"/>
    </row>
    <row r="238" spans="1:6" ht="17.25">
      <c r="A238" s="79"/>
      <c r="B238" s="32"/>
      <c r="C238" s="27"/>
      <c r="D238" s="66"/>
      <c r="E238" s="71"/>
      <c r="F238" s="48"/>
    </row>
    <row r="239" spans="1:6" ht="17.25">
      <c r="A239" s="79"/>
      <c r="B239" s="32"/>
      <c r="C239" s="27"/>
      <c r="D239" s="66"/>
      <c r="E239" s="71"/>
      <c r="F239" s="48"/>
    </row>
    <row r="240" spans="1:6" ht="17.25">
      <c r="A240" s="79"/>
      <c r="B240" s="32"/>
      <c r="C240" s="27"/>
      <c r="D240" s="66"/>
      <c r="E240" s="71"/>
      <c r="F240" s="48"/>
    </row>
    <row r="241" spans="1:6" ht="17.25">
      <c r="A241" s="79"/>
      <c r="B241" s="32"/>
      <c r="C241" s="27"/>
      <c r="D241" s="66"/>
      <c r="E241" s="71"/>
      <c r="F241" s="48"/>
    </row>
    <row r="242" spans="1:6" ht="17.25">
      <c r="A242" s="79"/>
      <c r="B242" s="32"/>
      <c r="C242" s="27"/>
      <c r="D242" s="66"/>
      <c r="E242" s="71"/>
      <c r="F242" s="48"/>
    </row>
    <row r="243" spans="1:6" ht="17.25">
      <c r="A243" s="79"/>
      <c r="B243" s="32"/>
      <c r="C243" s="27"/>
      <c r="D243" s="66"/>
      <c r="E243" s="71"/>
      <c r="F243" s="48"/>
    </row>
    <row r="244" spans="1:6" ht="17.25">
      <c r="A244" s="79"/>
      <c r="B244" s="32"/>
      <c r="C244" s="27"/>
      <c r="D244" s="66"/>
      <c r="E244" s="71"/>
      <c r="F244" s="48"/>
    </row>
    <row r="245" spans="1:6" ht="17.25">
      <c r="A245" s="79"/>
      <c r="B245" s="32"/>
      <c r="C245" s="27"/>
      <c r="D245" s="66"/>
      <c r="E245" s="71"/>
      <c r="F245" s="48"/>
    </row>
    <row r="246" spans="1:6" ht="17.25">
      <c r="A246" s="79"/>
      <c r="B246" s="32"/>
      <c r="C246" s="27"/>
      <c r="D246" s="66"/>
      <c r="E246" s="71"/>
      <c r="F246" s="48"/>
    </row>
    <row r="247" spans="1:6" ht="17.25">
      <c r="A247" s="79"/>
      <c r="B247" s="32"/>
      <c r="C247" s="27"/>
      <c r="D247" s="66"/>
      <c r="E247" s="71"/>
      <c r="F247" s="48"/>
    </row>
    <row r="248" spans="1:6" ht="17.25">
      <c r="A248" s="79"/>
      <c r="B248" s="32"/>
      <c r="C248" s="27"/>
      <c r="D248" s="66"/>
      <c r="E248" s="71"/>
      <c r="F248" s="48"/>
    </row>
    <row r="249" spans="1:6" ht="17.25">
      <c r="A249" s="79"/>
      <c r="B249" s="32"/>
      <c r="C249" s="27"/>
      <c r="D249" s="66"/>
      <c r="E249" s="71"/>
      <c r="F249" s="48"/>
    </row>
    <row r="250" spans="1:6" ht="17.25">
      <c r="A250" s="79"/>
      <c r="B250" s="32"/>
      <c r="C250" s="27"/>
      <c r="D250" s="66"/>
      <c r="E250" s="71"/>
      <c r="F250" s="48"/>
    </row>
    <row r="251" spans="1:6" ht="4.5" customHeight="1" thickBot="1">
      <c r="A251" s="82"/>
      <c r="B251" s="37"/>
      <c r="C251" s="30"/>
      <c r="D251" s="62"/>
      <c r="E251" s="72"/>
      <c r="F251" s="68"/>
    </row>
    <row r="252" spans="1:6" ht="24" customHeight="1" thickTop="1">
      <c r="A252" s="522"/>
      <c r="B252" s="523"/>
      <c r="C252" s="523"/>
      <c r="D252" s="523"/>
      <c r="E252" s="524"/>
      <c r="F252" s="297">
        <f>SUM(F214,F215,F216,F217,F218,F224,F225,F228,F229,F232,F233)</f>
        <v>58357.5</v>
      </c>
    </row>
    <row r="253" spans="1:6" ht="44.25" customHeight="1">
      <c r="A253" s="519" t="s">
        <v>9</v>
      </c>
      <c r="B253" s="520"/>
      <c r="C253" s="520"/>
      <c r="D253" s="520"/>
      <c r="E253" s="520"/>
      <c r="F253" s="521"/>
    </row>
    <row r="254" spans="1:6" ht="18" thickBot="1">
      <c r="A254" s="78" t="s">
        <v>7</v>
      </c>
      <c r="B254" s="100" t="s">
        <v>3</v>
      </c>
      <c r="C254" s="26" t="s">
        <v>5</v>
      </c>
      <c r="D254" s="61" t="s">
        <v>4</v>
      </c>
      <c r="E254" s="70" t="s">
        <v>8</v>
      </c>
      <c r="F254" s="67" t="s">
        <v>6</v>
      </c>
    </row>
    <row r="255" spans="1:6" ht="18" thickTop="1">
      <c r="A255" s="79"/>
      <c r="B255" s="32"/>
      <c r="C255" s="27"/>
      <c r="D255" s="66"/>
      <c r="E255" s="71"/>
      <c r="F255" s="48"/>
    </row>
    <row r="256" spans="1:6" ht="17.25">
      <c r="A256" s="79"/>
      <c r="B256" s="103" t="s">
        <v>173</v>
      </c>
      <c r="C256" s="27"/>
      <c r="D256" s="66"/>
      <c r="E256" s="71"/>
      <c r="F256" s="48"/>
    </row>
    <row r="257" spans="1:6" ht="17.25">
      <c r="A257" s="79"/>
      <c r="B257" s="32"/>
      <c r="C257" s="27"/>
      <c r="D257" s="66"/>
      <c r="E257" s="71"/>
      <c r="F257" s="48"/>
    </row>
    <row r="258" spans="1:6" ht="78.75">
      <c r="A258" s="79"/>
      <c r="B258" s="126" t="s">
        <v>172</v>
      </c>
      <c r="C258" s="27"/>
      <c r="D258" s="66"/>
      <c r="E258" s="71"/>
      <c r="F258" s="48"/>
    </row>
    <row r="259" spans="1:6" ht="17.25">
      <c r="A259" s="79"/>
      <c r="B259" s="32"/>
      <c r="C259" s="27"/>
      <c r="D259" s="66"/>
      <c r="E259" s="71"/>
      <c r="F259" s="48"/>
    </row>
    <row r="260" spans="1:6" ht="17.25">
      <c r="A260" s="79"/>
      <c r="B260" s="130" t="s">
        <v>107</v>
      </c>
      <c r="C260" s="27"/>
      <c r="D260" s="66"/>
      <c r="E260" s="71"/>
      <c r="F260" s="48"/>
    </row>
    <row r="261" spans="1:6" ht="17.25">
      <c r="A261" s="79"/>
      <c r="B261" s="133"/>
      <c r="C261" s="27"/>
      <c r="D261" s="66"/>
      <c r="E261" s="71"/>
      <c r="F261" s="48"/>
    </row>
    <row r="262" spans="1:6" ht="17.25">
      <c r="A262" s="79"/>
      <c r="B262" s="131" t="s">
        <v>307</v>
      </c>
      <c r="C262" s="27" t="s">
        <v>46</v>
      </c>
      <c r="D262" s="290">
        <f>3.6*12</f>
        <v>43.2</v>
      </c>
      <c r="E262" s="71">
        <v>230</v>
      </c>
      <c r="F262" s="48">
        <f t="shared" ref="F262:F267" si="2">D262*E262</f>
        <v>9936</v>
      </c>
    </row>
    <row r="263" spans="1:6" ht="17.25">
      <c r="A263" s="79"/>
      <c r="B263" s="131" t="s">
        <v>314</v>
      </c>
      <c r="C263" s="27" t="s">
        <v>46</v>
      </c>
      <c r="D263" s="290">
        <f>1.8*4</f>
        <v>7.2</v>
      </c>
      <c r="E263" s="71">
        <v>230</v>
      </c>
      <c r="F263" s="48">
        <f t="shared" si="2"/>
        <v>1656</v>
      </c>
    </row>
    <row r="264" spans="1:6" ht="17.25">
      <c r="A264" s="79"/>
      <c r="B264" s="131" t="s">
        <v>315</v>
      </c>
      <c r="C264" s="27" t="s">
        <v>46</v>
      </c>
      <c r="D264" s="290">
        <f>0.42*2</f>
        <v>0.84</v>
      </c>
      <c r="E264" s="71">
        <v>230</v>
      </c>
      <c r="F264" s="48">
        <f t="shared" si="2"/>
        <v>193.2</v>
      </c>
    </row>
    <row r="265" spans="1:6" ht="17.25">
      <c r="A265" s="79"/>
      <c r="B265" s="131" t="s">
        <v>316</v>
      </c>
      <c r="C265" s="27" t="s">
        <v>46</v>
      </c>
      <c r="D265" s="290">
        <f>2.4*1</f>
        <v>2.4</v>
      </c>
      <c r="E265" s="71">
        <v>230</v>
      </c>
      <c r="F265" s="48">
        <f t="shared" si="2"/>
        <v>552</v>
      </c>
    </row>
    <row r="266" spans="1:6" ht="17.25">
      <c r="A266" s="79"/>
      <c r="B266" s="132" t="s">
        <v>317</v>
      </c>
      <c r="C266" s="27" t="s">
        <v>46</v>
      </c>
      <c r="D266" s="290">
        <f>1.88*2</f>
        <v>3.76</v>
      </c>
      <c r="E266" s="71">
        <v>230</v>
      </c>
      <c r="F266" s="48">
        <f t="shared" si="2"/>
        <v>864.8</v>
      </c>
    </row>
    <row r="267" spans="1:6" ht="17.25">
      <c r="A267" s="79"/>
      <c r="B267" s="132" t="s">
        <v>318</v>
      </c>
      <c r="C267" s="27" t="s">
        <v>46</v>
      </c>
      <c r="D267" s="66">
        <f>2.55*5</f>
        <v>12.75</v>
      </c>
      <c r="E267" s="71">
        <v>230</v>
      </c>
      <c r="F267" s="48">
        <f t="shared" si="2"/>
        <v>2932.5</v>
      </c>
    </row>
    <row r="268" spans="1:6" ht="17.25">
      <c r="A268" s="79"/>
      <c r="B268" s="133"/>
      <c r="C268" s="27"/>
      <c r="D268" s="66"/>
      <c r="E268" s="71"/>
      <c r="F268" s="48"/>
    </row>
    <row r="269" spans="1:6" ht="78.75">
      <c r="A269" s="79"/>
      <c r="B269" s="126" t="s">
        <v>174</v>
      </c>
      <c r="C269" s="27"/>
      <c r="D269" s="66"/>
      <c r="E269" s="71"/>
      <c r="F269" s="48"/>
    </row>
    <row r="270" spans="1:6" ht="17.25">
      <c r="A270" s="79"/>
      <c r="B270" s="126"/>
      <c r="C270" s="27"/>
      <c r="D270" s="66"/>
      <c r="E270" s="71"/>
      <c r="F270" s="48"/>
    </row>
    <row r="271" spans="1:6" ht="17.25">
      <c r="A271" s="79"/>
      <c r="B271" s="131" t="s">
        <v>307</v>
      </c>
      <c r="C271" s="27" t="s">
        <v>65</v>
      </c>
      <c r="D271" s="290">
        <v>628.79999999999995</v>
      </c>
      <c r="E271" s="71">
        <v>1.75</v>
      </c>
      <c r="F271" s="48">
        <f t="shared" ref="F271:F276" si="3">D271*E271</f>
        <v>1100.3999999999999</v>
      </c>
    </row>
    <row r="272" spans="1:6" ht="17.25">
      <c r="A272" s="79"/>
      <c r="B272" s="131" t="s">
        <v>314</v>
      </c>
      <c r="C272" s="27" t="s">
        <v>65</v>
      </c>
      <c r="D272" s="290">
        <v>414.4</v>
      </c>
      <c r="E272" s="71">
        <v>1.75</v>
      </c>
      <c r="F272" s="48">
        <f t="shared" si="3"/>
        <v>725.19999999999993</v>
      </c>
    </row>
    <row r="273" spans="1:6" ht="17.25">
      <c r="A273" s="79"/>
      <c r="B273" s="131" t="s">
        <v>315</v>
      </c>
      <c r="C273" s="27" t="s">
        <v>65</v>
      </c>
      <c r="D273" s="290">
        <v>73.400000000000006</v>
      </c>
      <c r="E273" s="71">
        <v>1.75</v>
      </c>
      <c r="F273" s="48">
        <f t="shared" si="3"/>
        <v>128.45000000000002</v>
      </c>
    </row>
    <row r="274" spans="1:6" ht="17.25">
      <c r="A274" s="79"/>
      <c r="B274" s="131" t="s">
        <v>316</v>
      </c>
      <c r="C274" s="27" t="s">
        <v>65</v>
      </c>
      <c r="D274" s="290">
        <v>419.2</v>
      </c>
      <c r="E274" s="71">
        <v>1.75</v>
      </c>
      <c r="F274" s="48">
        <f t="shared" si="3"/>
        <v>733.6</v>
      </c>
    </row>
    <row r="275" spans="1:6" ht="17.25">
      <c r="A275" s="79"/>
      <c r="B275" s="132" t="s">
        <v>317</v>
      </c>
      <c r="C275" s="27" t="s">
        <v>65</v>
      </c>
      <c r="D275" s="290">
        <v>328.4</v>
      </c>
      <c r="E275" s="71">
        <v>1.75</v>
      </c>
      <c r="F275" s="48">
        <f t="shared" si="3"/>
        <v>574.69999999999993</v>
      </c>
    </row>
    <row r="276" spans="1:6" ht="17.25">
      <c r="A276" s="79"/>
      <c r="B276" s="132" t="s">
        <v>318</v>
      </c>
      <c r="C276" s="27" t="s">
        <v>65</v>
      </c>
      <c r="D276" s="66">
        <v>393</v>
      </c>
      <c r="E276" s="71">
        <v>1.75</v>
      </c>
      <c r="F276" s="48">
        <f t="shared" si="3"/>
        <v>687.75</v>
      </c>
    </row>
    <row r="277" spans="1:6" ht="17.25">
      <c r="A277" s="79"/>
      <c r="B277" s="32"/>
      <c r="C277" s="27"/>
      <c r="D277" s="66"/>
      <c r="E277" s="71"/>
      <c r="F277" s="48"/>
    </row>
    <row r="278" spans="1:6" ht="17.25">
      <c r="A278" s="79"/>
      <c r="B278" s="134" t="s">
        <v>108</v>
      </c>
      <c r="C278" s="27"/>
      <c r="D278" s="66"/>
      <c r="E278" s="71"/>
      <c r="F278" s="48"/>
    </row>
    <row r="279" spans="1:6" ht="31.5">
      <c r="A279" s="79"/>
      <c r="B279" s="135" t="s">
        <v>113</v>
      </c>
      <c r="C279" s="27"/>
      <c r="D279" s="66"/>
      <c r="E279" s="71"/>
      <c r="F279" s="48"/>
    </row>
    <row r="280" spans="1:6" ht="17.25">
      <c r="A280" s="79"/>
      <c r="B280" s="107"/>
      <c r="C280" s="38"/>
      <c r="D280" s="65"/>
      <c r="E280" s="71"/>
      <c r="F280" s="48"/>
    </row>
    <row r="281" spans="1:6" ht="17.25">
      <c r="A281" s="79"/>
      <c r="B281" s="108" t="s">
        <v>109</v>
      </c>
      <c r="C281" s="27" t="s">
        <v>46</v>
      </c>
      <c r="D281" s="65">
        <v>19.52</v>
      </c>
      <c r="E281" s="71">
        <v>15</v>
      </c>
      <c r="F281" s="48">
        <f>D281*E281</f>
        <v>292.8</v>
      </c>
    </row>
    <row r="282" spans="1:6" ht="17.25">
      <c r="A282" s="79"/>
      <c r="B282" s="108"/>
      <c r="C282" s="38"/>
      <c r="D282" s="65"/>
      <c r="E282" s="71"/>
      <c r="F282" s="48"/>
    </row>
    <row r="283" spans="1:6" ht="17.25">
      <c r="A283" s="79"/>
      <c r="B283" s="130" t="s">
        <v>106</v>
      </c>
      <c r="C283" s="38"/>
      <c r="D283" s="65"/>
      <c r="E283" s="71"/>
      <c r="F283" s="48"/>
    </row>
    <row r="284" spans="1:6" ht="17.25">
      <c r="A284" s="79"/>
      <c r="B284" s="136"/>
      <c r="C284" s="38"/>
      <c r="D284" s="65"/>
      <c r="E284" s="71"/>
      <c r="F284" s="48"/>
    </row>
    <row r="285" spans="1:6" ht="90.75" customHeight="1">
      <c r="A285" s="79"/>
      <c r="B285" s="137" t="s">
        <v>111</v>
      </c>
      <c r="C285" s="38"/>
      <c r="D285" s="65"/>
      <c r="E285" s="71"/>
      <c r="F285" s="48"/>
    </row>
    <row r="286" spans="1:6" ht="17.25">
      <c r="A286" s="79"/>
      <c r="B286" s="133"/>
      <c r="C286" s="27"/>
      <c r="D286" s="65"/>
      <c r="E286" s="71"/>
      <c r="F286" s="48"/>
    </row>
    <row r="287" spans="1:6" ht="17.25">
      <c r="A287" s="79"/>
      <c r="B287" s="130"/>
      <c r="C287" s="27"/>
      <c r="D287" s="65"/>
      <c r="E287" s="71"/>
      <c r="F287" s="48"/>
    </row>
    <row r="288" spans="1:6" ht="17.25">
      <c r="A288" s="79"/>
      <c r="B288" s="131" t="s">
        <v>308</v>
      </c>
      <c r="C288" s="27" t="s">
        <v>46</v>
      </c>
      <c r="D288" s="65">
        <f>5.28*1</f>
        <v>5.28</v>
      </c>
      <c r="E288" s="71">
        <f t="shared" ref="E288:E293" si="4">E262</f>
        <v>230</v>
      </c>
      <c r="F288" s="48">
        <f t="shared" ref="F288:F293" si="5">D288*E288</f>
        <v>1214.4000000000001</v>
      </c>
    </row>
    <row r="289" spans="1:6" ht="17.25">
      <c r="A289" s="79"/>
      <c r="B289" s="131" t="s">
        <v>309</v>
      </c>
      <c r="C289" s="27" t="s">
        <v>46</v>
      </c>
      <c r="D289" s="65">
        <f>2.88*3</f>
        <v>8.64</v>
      </c>
      <c r="E289" s="71">
        <f t="shared" si="4"/>
        <v>230</v>
      </c>
      <c r="F289" s="48">
        <f t="shared" si="5"/>
        <v>1987.2</v>
      </c>
    </row>
    <row r="290" spans="1:6" ht="17.25">
      <c r="A290" s="79"/>
      <c r="B290" s="131" t="s">
        <v>310</v>
      </c>
      <c r="C290" s="27" t="s">
        <v>46</v>
      </c>
      <c r="D290" s="65">
        <f>2.88*1</f>
        <v>2.88</v>
      </c>
      <c r="E290" s="71">
        <f t="shared" si="4"/>
        <v>230</v>
      </c>
      <c r="F290" s="48">
        <f t="shared" si="5"/>
        <v>662.4</v>
      </c>
    </row>
    <row r="291" spans="1:6" ht="17.25">
      <c r="A291" s="79"/>
      <c r="B291" s="131" t="s">
        <v>311</v>
      </c>
      <c r="C291" s="27" t="s">
        <v>46</v>
      </c>
      <c r="D291" s="65">
        <f>4.4*1</f>
        <v>4.4000000000000004</v>
      </c>
      <c r="E291" s="71">
        <f t="shared" si="4"/>
        <v>230</v>
      </c>
      <c r="F291" s="48">
        <f t="shared" si="5"/>
        <v>1012.0000000000001</v>
      </c>
    </row>
    <row r="292" spans="1:6" ht="17.25">
      <c r="A292" s="79"/>
      <c r="B292" s="131" t="s">
        <v>312</v>
      </c>
      <c r="C292" s="27" t="s">
        <v>46</v>
      </c>
      <c r="D292" s="65">
        <f>2.16*2</f>
        <v>4.32</v>
      </c>
      <c r="E292" s="71">
        <f t="shared" si="4"/>
        <v>230</v>
      </c>
      <c r="F292" s="48">
        <f t="shared" si="5"/>
        <v>993.6</v>
      </c>
    </row>
    <row r="293" spans="1:6" ht="17.25">
      <c r="A293" s="79"/>
      <c r="B293" s="131" t="s">
        <v>313</v>
      </c>
      <c r="C293" s="27" t="s">
        <v>46</v>
      </c>
      <c r="D293" s="65">
        <f>1.92*2</f>
        <v>3.84</v>
      </c>
      <c r="E293" s="71">
        <f t="shared" si="4"/>
        <v>230</v>
      </c>
      <c r="F293" s="48">
        <f t="shared" si="5"/>
        <v>883.19999999999993</v>
      </c>
    </row>
    <row r="294" spans="1:6" ht="17.25">
      <c r="A294" s="79"/>
      <c r="B294" s="133"/>
      <c r="C294" s="27"/>
      <c r="D294" s="65"/>
      <c r="E294" s="71"/>
      <c r="F294" s="48"/>
    </row>
    <row r="295" spans="1:6" ht="47.25">
      <c r="A295" s="79"/>
      <c r="B295" s="137" t="s">
        <v>321</v>
      </c>
      <c r="C295" s="28" t="s">
        <v>46</v>
      </c>
      <c r="D295" s="66">
        <v>126.6</v>
      </c>
      <c r="E295" s="71">
        <v>230</v>
      </c>
      <c r="F295" s="48">
        <f>D295*E295</f>
        <v>29118</v>
      </c>
    </row>
    <row r="296" spans="1:6" ht="17.25">
      <c r="A296" s="79"/>
      <c r="B296" s="32"/>
      <c r="C296" s="27"/>
      <c r="D296" s="66"/>
      <c r="E296" s="71"/>
      <c r="F296" s="48"/>
    </row>
    <row r="297" spans="1:6" ht="17.25">
      <c r="A297" s="79"/>
      <c r="B297" s="32"/>
      <c r="C297" s="27"/>
      <c r="D297" s="66"/>
      <c r="E297" s="71"/>
      <c r="F297" s="48"/>
    </row>
    <row r="298" spans="1:6" ht="17.25">
      <c r="A298" s="79"/>
      <c r="B298" s="32"/>
      <c r="C298" s="27"/>
      <c r="D298" s="66"/>
      <c r="E298" s="71"/>
      <c r="F298" s="48"/>
    </row>
    <row r="299" spans="1:6" ht="17.25">
      <c r="A299" s="79"/>
      <c r="B299" s="32"/>
      <c r="C299" s="27"/>
      <c r="D299" s="66"/>
      <c r="E299" s="71"/>
      <c r="F299" s="48"/>
    </row>
    <row r="300" spans="1:6" ht="17.25">
      <c r="A300" s="79"/>
      <c r="B300" s="32"/>
      <c r="C300" s="27"/>
      <c r="D300" s="66"/>
      <c r="E300" s="71"/>
      <c r="F300" s="48"/>
    </row>
    <row r="301" spans="1:6" ht="17.25">
      <c r="A301" s="79"/>
      <c r="B301" s="32"/>
      <c r="C301" s="27"/>
      <c r="D301" s="66"/>
      <c r="E301" s="71"/>
      <c r="F301" s="48"/>
    </row>
    <row r="302" spans="1:6" ht="18" thickBot="1">
      <c r="A302" s="82"/>
      <c r="B302" s="37"/>
      <c r="C302" s="30"/>
      <c r="D302" s="62"/>
      <c r="E302" s="72"/>
      <c r="F302" s="68"/>
    </row>
    <row r="303" spans="1:6" ht="23.25" customHeight="1" thickTop="1">
      <c r="A303" s="522"/>
      <c r="B303" s="523"/>
      <c r="C303" s="523"/>
      <c r="D303" s="523"/>
      <c r="E303" s="524"/>
      <c r="F303" s="69">
        <f>SUM(F262:F267,F271:F276,F281,F288:F293)</f>
        <v>27130.200000000004</v>
      </c>
    </row>
    <row r="304" spans="1:6" ht="40.5" customHeight="1">
      <c r="A304" s="519" t="s">
        <v>9</v>
      </c>
      <c r="B304" s="520"/>
      <c r="C304" s="520"/>
      <c r="D304" s="520"/>
      <c r="E304" s="520"/>
      <c r="F304" s="521"/>
    </row>
    <row r="305" spans="1:6" ht="18" thickBot="1">
      <c r="A305" s="78" t="s">
        <v>7</v>
      </c>
      <c r="B305" s="100" t="s">
        <v>3</v>
      </c>
      <c r="C305" s="26" t="s">
        <v>5</v>
      </c>
      <c r="D305" s="61" t="s">
        <v>4</v>
      </c>
      <c r="E305" s="70" t="s">
        <v>8</v>
      </c>
      <c r="F305" s="67" t="s">
        <v>6</v>
      </c>
    </row>
    <row r="306" spans="1:6" ht="79.5" thickTop="1">
      <c r="A306" s="79"/>
      <c r="B306" s="126" t="s">
        <v>176</v>
      </c>
      <c r="C306" s="38"/>
      <c r="D306" s="92"/>
      <c r="E306" s="71"/>
      <c r="F306" s="48"/>
    </row>
    <row r="307" spans="1:6" ht="17.25">
      <c r="A307" s="79"/>
      <c r="B307" s="126"/>
      <c r="C307" s="38"/>
      <c r="D307" s="65"/>
      <c r="E307" s="71"/>
      <c r="F307" s="48"/>
    </row>
    <row r="308" spans="1:6" ht="17.25">
      <c r="A308" s="79"/>
      <c r="B308" s="130" t="s">
        <v>106</v>
      </c>
      <c r="C308" s="38"/>
      <c r="D308" s="65"/>
      <c r="E308" s="71"/>
      <c r="F308" s="48"/>
    </row>
    <row r="309" spans="1:6" ht="17.25">
      <c r="A309" s="79"/>
      <c r="B309" s="130"/>
      <c r="C309" s="38"/>
      <c r="D309" s="65"/>
      <c r="E309" s="71"/>
      <c r="F309" s="48"/>
    </row>
    <row r="310" spans="1:6" ht="17.25">
      <c r="A310" s="79"/>
      <c r="B310" s="131" t="s">
        <v>319</v>
      </c>
      <c r="C310" s="38" t="s">
        <v>65</v>
      </c>
      <c r="D310" s="65">
        <v>922.2</v>
      </c>
      <c r="E310" s="71">
        <v>1.75</v>
      </c>
      <c r="F310" s="48">
        <f>D310*E310</f>
        <v>1613.8500000000001</v>
      </c>
    </row>
    <row r="311" spans="1:6" ht="17.25">
      <c r="A311" s="79"/>
      <c r="B311" s="131" t="s">
        <v>320</v>
      </c>
      <c r="C311" s="38" t="s">
        <v>65</v>
      </c>
      <c r="D311" s="65">
        <v>398.2</v>
      </c>
      <c r="E311" s="71">
        <v>1.75</v>
      </c>
      <c r="F311" s="48">
        <f>D311*E311</f>
        <v>696.85</v>
      </c>
    </row>
    <row r="312" spans="1:6" ht="31.5">
      <c r="A312" s="79"/>
      <c r="B312" s="135" t="s">
        <v>113</v>
      </c>
      <c r="C312" s="38"/>
      <c r="D312" s="65"/>
      <c r="E312" s="71"/>
      <c r="F312" s="48"/>
    </row>
    <row r="313" spans="1:6" ht="17.25">
      <c r="A313" s="79"/>
      <c r="B313" s="107"/>
      <c r="C313" s="38"/>
      <c r="D313" s="65"/>
      <c r="E313" s="71"/>
      <c r="F313" s="48"/>
    </row>
    <row r="314" spans="1:6" ht="17.25">
      <c r="A314" s="79"/>
      <c r="B314" s="108" t="s">
        <v>175</v>
      </c>
      <c r="C314" s="38" t="s">
        <v>46</v>
      </c>
      <c r="D314" s="65">
        <v>8.16</v>
      </c>
      <c r="E314" s="71">
        <f>E281</f>
        <v>15</v>
      </c>
      <c r="F314" s="48">
        <f>D314*E314</f>
        <v>122.4</v>
      </c>
    </row>
    <row r="315" spans="1:6" ht="17.25">
      <c r="A315" s="79"/>
      <c r="B315" s="32"/>
      <c r="C315" s="38"/>
      <c r="D315" s="65"/>
      <c r="E315" s="71"/>
      <c r="F315" s="48"/>
    </row>
    <row r="316" spans="1:6" ht="17.25">
      <c r="A316" s="79"/>
      <c r="B316" s="32"/>
      <c r="C316" s="38"/>
      <c r="D316" s="65"/>
      <c r="E316" s="71"/>
      <c r="F316" s="48"/>
    </row>
    <row r="317" spans="1:6" ht="17.25">
      <c r="A317" s="79"/>
      <c r="B317" s="139" t="s">
        <v>110</v>
      </c>
      <c r="C317" s="38"/>
      <c r="D317" s="65"/>
      <c r="E317" s="71"/>
      <c r="F317" s="48"/>
    </row>
    <row r="318" spans="1:6" ht="17.25">
      <c r="A318" s="79"/>
      <c r="B318" s="139"/>
      <c r="C318" s="38"/>
      <c r="D318" s="65"/>
      <c r="E318" s="71"/>
      <c r="F318" s="48"/>
    </row>
    <row r="319" spans="1:6" ht="47.25">
      <c r="A319" s="79"/>
      <c r="B319" s="126" t="s">
        <v>177</v>
      </c>
      <c r="C319" s="38"/>
      <c r="D319" s="65"/>
      <c r="E319" s="71"/>
      <c r="F319" s="48"/>
    </row>
    <row r="320" spans="1:6" ht="16.5" customHeight="1">
      <c r="A320" s="79"/>
      <c r="B320" s="140"/>
      <c r="C320" s="27"/>
      <c r="D320" s="66"/>
      <c r="E320" s="71"/>
      <c r="F320" s="48"/>
    </row>
    <row r="321" spans="1:6" ht="17.25">
      <c r="A321" s="79"/>
      <c r="B321" s="117" t="s">
        <v>112</v>
      </c>
      <c r="C321" s="27" t="s">
        <v>114</v>
      </c>
      <c r="D321" s="66">
        <v>18</v>
      </c>
      <c r="E321" s="71">
        <v>15</v>
      </c>
      <c r="F321" s="48">
        <f>D321*E321</f>
        <v>270</v>
      </c>
    </row>
    <row r="322" spans="1:6" ht="17.25">
      <c r="A322" s="79"/>
      <c r="B322" s="117"/>
      <c r="C322" s="27"/>
      <c r="D322" s="66"/>
      <c r="E322" s="71"/>
      <c r="F322" s="48"/>
    </row>
    <row r="323" spans="1:6" ht="50.25">
      <c r="A323" s="79"/>
      <c r="B323" s="117" t="s">
        <v>199</v>
      </c>
      <c r="C323" s="28" t="s">
        <v>114</v>
      </c>
      <c r="D323" s="66">
        <v>2</v>
      </c>
      <c r="E323" s="71">
        <v>550</v>
      </c>
      <c r="F323" s="48">
        <f>D323*E323</f>
        <v>1100</v>
      </c>
    </row>
    <row r="324" spans="1:6" ht="17.25">
      <c r="A324" s="79"/>
      <c r="B324" s="32"/>
      <c r="C324" s="27"/>
      <c r="D324" s="66"/>
      <c r="E324" s="71"/>
      <c r="F324" s="48"/>
    </row>
    <row r="325" spans="1:6" ht="17.25">
      <c r="A325" s="79"/>
      <c r="B325" s="32" t="s">
        <v>10</v>
      </c>
      <c r="C325" s="27"/>
      <c r="D325" s="66"/>
      <c r="E325" s="71"/>
      <c r="F325" s="48"/>
    </row>
    <row r="326" spans="1:6" ht="17.25">
      <c r="A326" s="79"/>
      <c r="B326" s="32"/>
      <c r="C326" s="27"/>
      <c r="D326" s="66"/>
      <c r="E326" s="71"/>
      <c r="F326" s="48"/>
    </row>
    <row r="327" spans="1:6" ht="17.25">
      <c r="A327" s="79"/>
      <c r="B327" s="32"/>
      <c r="C327" s="27"/>
      <c r="D327" s="66"/>
      <c r="E327" s="71"/>
      <c r="F327" s="48"/>
    </row>
    <row r="328" spans="1:6" ht="17.25">
      <c r="A328" s="79"/>
      <c r="B328" s="32"/>
      <c r="C328" s="27"/>
      <c r="D328" s="66"/>
      <c r="E328" s="71"/>
      <c r="F328" s="48"/>
    </row>
    <row r="329" spans="1:6" ht="17.25">
      <c r="A329" s="79"/>
      <c r="B329" s="32"/>
      <c r="C329" s="27"/>
      <c r="D329" s="66"/>
      <c r="E329" s="71"/>
      <c r="F329" s="48"/>
    </row>
    <row r="330" spans="1:6" ht="17.25">
      <c r="A330" s="79"/>
      <c r="B330" s="32"/>
      <c r="C330" s="27"/>
      <c r="D330" s="66"/>
      <c r="E330" s="71"/>
      <c r="F330" s="48"/>
    </row>
    <row r="331" spans="1:6" ht="17.25">
      <c r="A331" s="79"/>
      <c r="B331" s="32"/>
      <c r="C331" s="27"/>
      <c r="D331" s="66"/>
      <c r="E331" s="71"/>
      <c r="F331" s="48"/>
    </row>
    <row r="332" spans="1:6" ht="17.25">
      <c r="A332" s="79"/>
      <c r="B332" s="32"/>
      <c r="C332" s="27"/>
      <c r="D332" s="66"/>
      <c r="E332" s="71"/>
      <c r="F332" s="48"/>
    </row>
    <row r="333" spans="1:6" ht="17.25">
      <c r="A333" s="79"/>
      <c r="B333" s="32"/>
      <c r="C333" s="27"/>
      <c r="D333" s="66"/>
      <c r="E333" s="71"/>
      <c r="F333" s="48"/>
    </row>
    <row r="334" spans="1:6" ht="17.25">
      <c r="A334" s="79"/>
      <c r="B334" s="32"/>
      <c r="C334" s="27"/>
      <c r="D334" s="66"/>
      <c r="E334" s="71"/>
      <c r="F334" s="48"/>
    </row>
    <row r="335" spans="1:6" ht="17.25">
      <c r="A335" s="79"/>
      <c r="B335" s="32"/>
      <c r="C335" s="27"/>
      <c r="D335" s="66"/>
      <c r="E335" s="71"/>
      <c r="F335" s="48"/>
    </row>
    <row r="336" spans="1:6" ht="18" thickBot="1">
      <c r="A336" s="82"/>
      <c r="B336" s="37"/>
      <c r="C336" s="30"/>
      <c r="D336" s="62"/>
      <c r="E336" s="72"/>
      <c r="F336" s="68"/>
    </row>
    <row r="337" spans="1:6" ht="24.75" customHeight="1" thickTop="1">
      <c r="A337" s="537"/>
      <c r="B337" s="538"/>
      <c r="C337" s="538"/>
      <c r="D337" s="538"/>
      <c r="E337" s="539"/>
      <c r="F337" s="256">
        <f>SUM(F310:F311,F314,F321,F323)</f>
        <v>3803.1000000000004</v>
      </c>
    </row>
    <row r="338" spans="1:6" ht="44.25" customHeight="1">
      <c r="A338" s="519" t="s">
        <v>9</v>
      </c>
      <c r="B338" s="520"/>
      <c r="C338" s="520"/>
      <c r="D338" s="520"/>
      <c r="E338" s="520"/>
      <c r="F338" s="521"/>
    </row>
    <row r="339" spans="1:6" ht="17.25">
      <c r="A339" s="79"/>
      <c r="B339" s="32"/>
      <c r="C339" s="27"/>
      <c r="D339" s="66"/>
      <c r="E339" s="71"/>
      <c r="F339" s="48"/>
    </row>
    <row r="340" spans="1:6" ht="17.25">
      <c r="A340" s="79"/>
      <c r="B340" s="109" t="s">
        <v>115</v>
      </c>
      <c r="C340" s="27"/>
      <c r="D340" s="66"/>
      <c r="E340" s="71"/>
      <c r="F340" s="48"/>
    </row>
    <row r="341" spans="1:6" ht="17.25">
      <c r="A341" s="79"/>
      <c r="B341" s="32"/>
      <c r="C341" s="27"/>
      <c r="D341" s="66"/>
      <c r="E341" s="71"/>
      <c r="F341" s="48"/>
    </row>
    <row r="342" spans="1:6" ht="17.25">
      <c r="A342" s="79"/>
      <c r="B342" s="130" t="s">
        <v>200</v>
      </c>
      <c r="C342" s="27"/>
      <c r="D342" s="66"/>
      <c r="E342" s="71"/>
      <c r="F342" s="48"/>
    </row>
    <row r="343" spans="1:6" ht="17.25">
      <c r="A343" s="79"/>
      <c r="B343" s="41"/>
      <c r="C343" s="27"/>
      <c r="D343" s="66"/>
      <c r="E343" s="71"/>
      <c r="F343" s="48"/>
    </row>
    <row r="344" spans="1:6" ht="18.75">
      <c r="A344" s="79"/>
      <c r="B344" s="141" t="s">
        <v>128</v>
      </c>
      <c r="C344" s="27"/>
      <c r="D344" s="66"/>
      <c r="E344" s="71"/>
      <c r="F344" s="48"/>
    </row>
    <row r="345" spans="1:6" ht="17.25">
      <c r="A345" s="79"/>
      <c r="B345" s="41"/>
      <c r="C345" s="27"/>
      <c r="D345" s="66"/>
      <c r="E345" s="71"/>
      <c r="F345" s="48"/>
    </row>
    <row r="346" spans="1:6" ht="17.25">
      <c r="A346" s="79"/>
      <c r="B346" s="142" t="s">
        <v>129</v>
      </c>
      <c r="C346" s="27" t="s">
        <v>46</v>
      </c>
      <c r="D346" s="66">
        <v>246.5</v>
      </c>
      <c r="E346" s="71">
        <v>12</v>
      </c>
      <c r="F346" s="48">
        <f>D346*E346</f>
        <v>2958</v>
      </c>
    </row>
    <row r="347" spans="1:6" ht="17.25">
      <c r="A347" s="79"/>
      <c r="B347" s="142"/>
      <c r="C347" s="27"/>
      <c r="D347" s="280"/>
      <c r="E347" s="71"/>
      <c r="F347" s="48"/>
    </row>
    <row r="348" spans="1:6" ht="17.25">
      <c r="A348" s="79"/>
      <c r="B348" s="142"/>
      <c r="C348" s="27"/>
      <c r="D348" s="66"/>
      <c r="E348" s="71"/>
      <c r="F348" s="48"/>
    </row>
    <row r="349" spans="1:6" ht="18.75">
      <c r="A349" s="79"/>
      <c r="B349" s="141" t="s">
        <v>116</v>
      </c>
      <c r="C349" s="27"/>
      <c r="D349" s="66"/>
      <c r="E349" s="71"/>
      <c r="F349" s="48"/>
    </row>
    <row r="350" spans="1:6" ht="17.25">
      <c r="A350" s="79"/>
      <c r="B350" s="42"/>
      <c r="C350" s="27"/>
      <c r="D350" s="66"/>
      <c r="E350" s="71"/>
      <c r="F350" s="48"/>
    </row>
    <row r="351" spans="1:6" ht="31.5">
      <c r="A351" s="79"/>
      <c r="B351" s="35" t="s">
        <v>329</v>
      </c>
      <c r="C351" s="28" t="s">
        <v>46</v>
      </c>
      <c r="D351" s="66">
        <v>16.2</v>
      </c>
      <c r="E351" s="71">
        <v>12</v>
      </c>
      <c r="F351" s="48">
        <f>D351*E351</f>
        <v>194.39999999999998</v>
      </c>
    </row>
    <row r="352" spans="1:6" ht="17.25">
      <c r="A352" s="79"/>
      <c r="B352" s="42"/>
      <c r="C352" s="27"/>
      <c r="D352" s="66"/>
      <c r="E352" s="71"/>
      <c r="F352" s="48"/>
    </row>
    <row r="353" spans="1:6" ht="17.25">
      <c r="A353" s="79"/>
      <c r="B353" s="124" t="s">
        <v>117</v>
      </c>
      <c r="C353" s="27"/>
      <c r="D353" s="66"/>
      <c r="E353" s="71"/>
      <c r="F353" s="48"/>
    </row>
    <row r="354" spans="1:6" ht="47.25">
      <c r="A354" s="79"/>
      <c r="B354" s="35" t="s">
        <v>118</v>
      </c>
      <c r="C354" s="39" t="s">
        <v>46</v>
      </c>
      <c r="D354" s="65">
        <v>55.3</v>
      </c>
      <c r="E354" s="71">
        <v>15</v>
      </c>
      <c r="F354" s="48">
        <f>D354*E354</f>
        <v>829.5</v>
      </c>
    </row>
    <row r="355" spans="1:6" ht="17.25">
      <c r="A355" s="79"/>
      <c r="B355" s="42"/>
      <c r="C355" s="38"/>
      <c r="D355" s="65"/>
      <c r="E355" s="71"/>
      <c r="F355" s="48"/>
    </row>
    <row r="356" spans="1:6" ht="17.25">
      <c r="A356" s="79"/>
      <c r="B356" s="109" t="s">
        <v>119</v>
      </c>
      <c r="C356" s="38"/>
      <c r="D356" s="65"/>
      <c r="E356" s="71"/>
      <c r="F356" s="48"/>
    </row>
    <row r="357" spans="1:6" ht="17.25">
      <c r="A357" s="79"/>
      <c r="B357" s="33"/>
      <c r="C357" s="38"/>
      <c r="D357" s="65"/>
      <c r="E357" s="71"/>
      <c r="F357" s="48"/>
    </row>
    <row r="358" spans="1:6" ht="47.25">
      <c r="A358" s="79"/>
      <c r="B358" s="143" t="s">
        <v>120</v>
      </c>
      <c r="C358" s="39" t="s">
        <v>46</v>
      </c>
      <c r="D358" s="65">
        <v>375</v>
      </c>
      <c r="E358" s="71">
        <v>50</v>
      </c>
      <c r="F358" s="48">
        <f>D358*E358</f>
        <v>18750</v>
      </c>
    </row>
    <row r="359" spans="1:6" ht="17.25">
      <c r="A359" s="79"/>
      <c r="B359" s="32"/>
      <c r="C359" s="38"/>
      <c r="D359" s="65"/>
      <c r="E359" s="71"/>
      <c r="F359" s="48"/>
    </row>
    <row r="360" spans="1:6" ht="17.25">
      <c r="A360" s="79"/>
      <c r="B360" s="109" t="s">
        <v>121</v>
      </c>
      <c r="C360" s="38"/>
      <c r="D360" s="65"/>
      <c r="E360" s="71"/>
      <c r="F360" s="48"/>
    </row>
    <row r="361" spans="1:6" ht="17.25">
      <c r="A361" s="79"/>
      <c r="B361" s="110"/>
      <c r="C361" s="38"/>
      <c r="D361" s="65"/>
      <c r="E361" s="71"/>
      <c r="F361" s="48"/>
    </row>
    <row r="362" spans="1:6" ht="17.25">
      <c r="A362" s="79"/>
      <c r="B362" s="139" t="s">
        <v>122</v>
      </c>
      <c r="C362" s="38"/>
      <c r="D362" s="65"/>
      <c r="E362" s="71"/>
      <c r="F362" s="48"/>
    </row>
    <row r="363" spans="1:6" ht="17.25">
      <c r="A363" s="79"/>
      <c r="B363" s="41"/>
      <c r="C363" s="38"/>
      <c r="D363" s="65"/>
      <c r="E363" s="71"/>
      <c r="F363" s="48"/>
    </row>
    <row r="364" spans="1:6" ht="31.5">
      <c r="A364" s="79"/>
      <c r="B364" s="108" t="s">
        <v>123</v>
      </c>
      <c r="C364" s="39" t="s">
        <v>46</v>
      </c>
      <c r="D364" s="65">
        <v>371.3</v>
      </c>
      <c r="E364" s="71">
        <v>15</v>
      </c>
      <c r="F364" s="48">
        <f>D364*E364</f>
        <v>5569.5</v>
      </c>
    </row>
    <row r="365" spans="1:6" ht="17.25">
      <c r="A365" s="79"/>
      <c r="B365" s="144"/>
      <c r="C365" s="38"/>
      <c r="D365" s="65"/>
      <c r="E365" s="71"/>
      <c r="F365" s="48"/>
    </row>
    <row r="366" spans="1:6" ht="47.25">
      <c r="A366" s="79"/>
      <c r="B366" s="291" t="s">
        <v>328</v>
      </c>
      <c r="C366" s="39" t="s">
        <v>46</v>
      </c>
      <c r="D366" s="65">
        <f>D368</f>
        <v>17.899999999999999</v>
      </c>
      <c r="E366" s="71">
        <v>15</v>
      </c>
      <c r="F366" s="48">
        <f>D366*E366</f>
        <v>268.5</v>
      </c>
    </row>
    <row r="367" spans="1:6" ht="17.25">
      <c r="A367" s="79"/>
      <c r="B367" s="145"/>
      <c r="C367" s="38"/>
      <c r="D367" s="65"/>
      <c r="E367" s="71"/>
      <c r="F367" s="48"/>
    </row>
    <row r="368" spans="1:6" ht="47.25">
      <c r="A368" s="79"/>
      <c r="B368" s="146" t="s">
        <v>124</v>
      </c>
      <c r="C368" s="39" t="s">
        <v>46</v>
      </c>
      <c r="D368" s="65">
        <v>17.899999999999999</v>
      </c>
      <c r="E368" s="71">
        <v>15</v>
      </c>
      <c r="F368" s="48">
        <f>D368*E368</f>
        <v>268.5</v>
      </c>
    </row>
    <row r="369" spans="1:6" ht="17.25">
      <c r="A369" s="79"/>
      <c r="B369" s="32"/>
      <c r="C369" s="38"/>
      <c r="D369" s="65"/>
      <c r="E369" s="71"/>
      <c r="F369" s="48"/>
    </row>
    <row r="370" spans="1:6" ht="17.25">
      <c r="A370" s="79"/>
      <c r="B370" s="109" t="s">
        <v>125</v>
      </c>
      <c r="C370" s="27"/>
      <c r="D370" s="65"/>
      <c r="E370" s="71"/>
      <c r="F370" s="48"/>
    </row>
    <row r="371" spans="1:6" ht="17.25">
      <c r="A371" s="79"/>
      <c r="B371" s="42"/>
      <c r="C371" s="27"/>
      <c r="D371" s="66"/>
      <c r="E371" s="71"/>
      <c r="F371" s="48"/>
    </row>
    <row r="372" spans="1:6" ht="31.5">
      <c r="A372" s="79"/>
      <c r="B372" s="147" t="s">
        <v>126</v>
      </c>
      <c r="C372" s="27"/>
      <c r="D372" s="66"/>
      <c r="E372" s="71"/>
      <c r="F372" s="48"/>
    </row>
    <row r="373" spans="1:6" ht="17.25">
      <c r="A373" s="79"/>
      <c r="B373" s="42"/>
      <c r="C373" s="27"/>
      <c r="D373" s="66"/>
      <c r="E373" s="71"/>
      <c r="F373" s="48"/>
    </row>
    <row r="374" spans="1:6" ht="17.25">
      <c r="A374" s="79"/>
      <c r="B374" s="13" t="s">
        <v>132</v>
      </c>
      <c r="C374" s="27" t="s">
        <v>46</v>
      </c>
      <c r="D374" s="66">
        <f>D346</f>
        <v>246.5</v>
      </c>
      <c r="E374" s="71">
        <v>12</v>
      </c>
      <c r="F374" s="48">
        <f>D374*E374</f>
        <v>2958</v>
      </c>
    </row>
    <row r="375" spans="1:6" ht="17.25">
      <c r="A375" s="79"/>
      <c r="B375" s="32"/>
      <c r="C375" s="27"/>
      <c r="D375" s="66"/>
      <c r="E375" s="71"/>
      <c r="F375" s="48"/>
    </row>
    <row r="376" spans="1:6" ht="17.25">
      <c r="A376" s="79"/>
      <c r="B376" s="32"/>
      <c r="C376" s="27"/>
      <c r="D376" s="66"/>
      <c r="E376" s="71"/>
      <c r="F376" s="48"/>
    </row>
    <row r="377" spans="1:6" ht="17.25">
      <c r="A377" s="79"/>
      <c r="B377" s="32"/>
      <c r="C377" s="27"/>
      <c r="D377" s="66"/>
      <c r="E377" s="71"/>
      <c r="F377" s="48"/>
    </row>
    <row r="378" spans="1:6" ht="17.25">
      <c r="A378" s="79"/>
      <c r="B378" s="32"/>
      <c r="C378" s="27"/>
      <c r="D378" s="66"/>
      <c r="E378" s="71"/>
      <c r="F378" s="48"/>
    </row>
    <row r="379" spans="1:6" ht="17.25">
      <c r="A379" s="79"/>
      <c r="B379" s="32"/>
      <c r="C379" s="27"/>
      <c r="D379" s="66"/>
      <c r="E379" s="71"/>
      <c r="F379" s="48"/>
    </row>
    <row r="380" spans="1:6" ht="17.25">
      <c r="A380" s="79"/>
      <c r="B380" s="32"/>
      <c r="C380" s="27"/>
      <c r="D380" s="66"/>
      <c r="E380" s="71"/>
      <c r="F380" s="48"/>
    </row>
    <row r="381" spans="1:6" ht="18" thickBot="1">
      <c r="A381" s="82"/>
      <c r="B381" s="37"/>
      <c r="C381" s="30"/>
      <c r="D381" s="62"/>
      <c r="E381" s="72"/>
      <c r="F381" s="68"/>
    </row>
    <row r="382" spans="1:6" ht="25.5" customHeight="1" thickTop="1">
      <c r="A382" s="533"/>
      <c r="B382" s="534"/>
      <c r="C382" s="534"/>
      <c r="D382" s="534"/>
      <c r="E382" s="535"/>
      <c r="F382" s="295">
        <f>SUM(F346,F351,F354,F358,F364,F366,F368,F374)</f>
        <v>31796.400000000001</v>
      </c>
    </row>
    <row r="383" spans="1:6" ht="40.5" customHeight="1">
      <c r="A383" s="519" t="s">
        <v>9</v>
      </c>
      <c r="B383" s="520"/>
      <c r="C383" s="520"/>
      <c r="D383" s="520"/>
      <c r="E383" s="520"/>
      <c r="F383" s="521"/>
    </row>
    <row r="384" spans="1:6" ht="21.75" customHeight="1" thickBot="1">
      <c r="A384" s="78" t="s">
        <v>7</v>
      </c>
      <c r="B384" s="100" t="s">
        <v>3</v>
      </c>
      <c r="C384" s="26" t="s">
        <v>5</v>
      </c>
      <c r="D384" s="61" t="s">
        <v>4</v>
      </c>
      <c r="E384" s="70" t="s">
        <v>8</v>
      </c>
      <c r="F384" s="67" t="s">
        <v>6</v>
      </c>
    </row>
    <row r="385" spans="1:6" ht="18" thickTop="1">
      <c r="A385" s="79"/>
      <c r="B385" s="32"/>
      <c r="C385" s="27"/>
      <c r="D385" s="66"/>
      <c r="E385" s="71"/>
      <c r="F385" s="48"/>
    </row>
    <row r="386" spans="1:6" ht="17.25">
      <c r="A386" s="79"/>
      <c r="B386" s="130" t="s">
        <v>201</v>
      </c>
      <c r="C386" s="27"/>
      <c r="D386" s="66"/>
      <c r="E386" s="71"/>
      <c r="F386" s="48"/>
    </row>
    <row r="387" spans="1:6" ht="17.25">
      <c r="A387" s="79"/>
      <c r="B387" s="41"/>
      <c r="C387" s="27"/>
      <c r="D387" s="66"/>
      <c r="E387" s="71"/>
      <c r="F387" s="48"/>
    </row>
    <row r="388" spans="1:6" ht="17.25">
      <c r="A388" s="79"/>
      <c r="B388" s="147" t="s">
        <v>130</v>
      </c>
      <c r="C388" s="28"/>
      <c r="D388" s="66"/>
      <c r="E388" s="71"/>
      <c r="F388" s="48"/>
    </row>
    <row r="389" spans="1:6" ht="17.25">
      <c r="A389" s="79"/>
      <c r="B389" s="41"/>
      <c r="C389" s="27"/>
      <c r="D389" s="66"/>
      <c r="E389" s="71"/>
      <c r="F389" s="48"/>
    </row>
    <row r="390" spans="1:6" ht="31.5">
      <c r="A390" s="79"/>
      <c r="B390" s="13" t="s">
        <v>131</v>
      </c>
      <c r="C390" s="28" t="s">
        <v>46</v>
      </c>
      <c r="D390" s="66">
        <v>62.3</v>
      </c>
      <c r="E390" s="71">
        <v>15</v>
      </c>
      <c r="F390" s="48">
        <f>D390*E390</f>
        <v>934.5</v>
      </c>
    </row>
    <row r="391" spans="1:6" ht="17.25">
      <c r="A391" s="79"/>
      <c r="B391" s="41"/>
      <c r="C391" s="27"/>
      <c r="D391" s="66"/>
      <c r="E391" s="71"/>
      <c r="F391" s="48"/>
    </row>
    <row r="392" spans="1:6" ht="17.25">
      <c r="A392" s="79"/>
      <c r="B392" s="109" t="s">
        <v>125</v>
      </c>
      <c r="C392" s="27"/>
      <c r="D392" s="66"/>
      <c r="E392" s="71"/>
      <c r="F392" s="48"/>
    </row>
    <row r="393" spans="1:6" ht="17.25">
      <c r="A393" s="79"/>
      <c r="B393" s="41"/>
      <c r="C393" s="27"/>
      <c r="D393" s="66"/>
      <c r="E393" s="71"/>
      <c r="F393" s="48"/>
    </row>
    <row r="394" spans="1:6" ht="31.5">
      <c r="A394" s="79"/>
      <c r="B394" s="147" t="s">
        <v>126</v>
      </c>
      <c r="C394" s="27"/>
      <c r="D394" s="66"/>
      <c r="E394" s="71"/>
      <c r="F394" s="48"/>
    </row>
    <row r="395" spans="1:6" ht="17.25">
      <c r="A395" s="79"/>
      <c r="B395" s="41"/>
      <c r="C395" s="27"/>
      <c r="D395" s="66"/>
      <c r="E395" s="71"/>
      <c r="F395" s="48"/>
    </row>
    <row r="396" spans="1:6" ht="17.25">
      <c r="A396" s="79"/>
      <c r="B396" s="13" t="s">
        <v>127</v>
      </c>
      <c r="C396" s="27" t="s">
        <v>46</v>
      </c>
      <c r="D396" s="66">
        <f>D390</f>
        <v>62.3</v>
      </c>
      <c r="E396" s="71">
        <v>12</v>
      </c>
      <c r="F396" s="48">
        <f>D396*E396</f>
        <v>747.59999999999991</v>
      </c>
    </row>
    <row r="397" spans="1:6" ht="17.25">
      <c r="A397" s="79"/>
      <c r="B397" s="41"/>
      <c r="C397" s="27"/>
      <c r="D397" s="66"/>
      <c r="E397" s="71"/>
      <c r="F397" s="48"/>
    </row>
    <row r="398" spans="1:6" ht="17.25">
      <c r="A398" s="79"/>
      <c r="B398" s="32"/>
      <c r="C398" s="27"/>
      <c r="D398" s="66"/>
      <c r="E398" s="71"/>
      <c r="F398" s="48"/>
    </row>
    <row r="399" spans="1:6" ht="17.25">
      <c r="A399" s="79"/>
      <c r="B399" s="32"/>
      <c r="C399" s="27"/>
      <c r="D399" s="66"/>
      <c r="E399" s="71"/>
      <c r="F399" s="48"/>
    </row>
    <row r="400" spans="1:6" ht="17.25">
      <c r="A400" s="79"/>
      <c r="B400" s="32"/>
      <c r="C400" s="27"/>
      <c r="D400" s="66"/>
      <c r="E400" s="71"/>
      <c r="F400" s="48"/>
    </row>
    <row r="401" spans="1:6" ht="17.25">
      <c r="A401" s="79"/>
      <c r="B401" s="32"/>
      <c r="C401" s="27"/>
      <c r="D401" s="66"/>
      <c r="E401" s="71"/>
      <c r="F401" s="48"/>
    </row>
    <row r="402" spans="1:6" ht="17.25">
      <c r="A402" s="79"/>
      <c r="B402" s="32"/>
      <c r="C402" s="27"/>
      <c r="D402" s="66"/>
      <c r="E402" s="71"/>
      <c r="F402" s="48"/>
    </row>
    <row r="403" spans="1:6" ht="17.25">
      <c r="A403" s="79"/>
      <c r="B403" s="32"/>
      <c r="C403" s="27"/>
      <c r="D403" s="66"/>
      <c r="E403" s="71"/>
      <c r="F403" s="48"/>
    </row>
    <row r="404" spans="1:6" ht="17.25">
      <c r="A404" s="79"/>
      <c r="B404" s="32"/>
      <c r="C404" s="27"/>
      <c r="D404" s="66"/>
      <c r="E404" s="71"/>
      <c r="F404" s="48"/>
    </row>
    <row r="405" spans="1:6" ht="17.25">
      <c r="A405" s="79"/>
      <c r="B405" s="32"/>
      <c r="C405" s="27"/>
      <c r="D405" s="66"/>
      <c r="E405" s="71"/>
      <c r="F405" s="48"/>
    </row>
    <row r="406" spans="1:6" ht="17.25">
      <c r="A406" s="79"/>
      <c r="B406" s="32"/>
      <c r="C406" s="27"/>
      <c r="D406" s="66"/>
      <c r="E406" s="71"/>
      <c r="F406" s="48"/>
    </row>
    <row r="407" spans="1:6" ht="17.25">
      <c r="A407" s="79"/>
      <c r="B407" s="32"/>
      <c r="C407" s="27"/>
      <c r="D407" s="66"/>
      <c r="E407" s="71"/>
      <c r="F407" s="48"/>
    </row>
    <row r="408" spans="1:6" ht="17.25">
      <c r="A408" s="79"/>
      <c r="B408" s="32"/>
      <c r="C408" s="27"/>
      <c r="D408" s="66"/>
      <c r="E408" s="71"/>
      <c r="F408" s="48"/>
    </row>
    <row r="409" spans="1:6" ht="17.25">
      <c r="A409" s="79"/>
      <c r="B409" s="32"/>
      <c r="C409" s="27"/>
      <c r="D409" s="66"/>
      <c r="E409" s="71"/>
      <c r="F409" s="48"/>
    </row>
    <row r="410" spans="1:6" ht="17.25">
      <c r="A410" s="79"/>
      <c r="B410" s="32"/>
      <c r="C410" s="27"/>
      <c r="D410" s="66"/>
      <c r="E410" s="71"/>
      <c r="F410" s="48"/>
    </row>
    <row r="411" spans="1:6" ht="17.25">
      <c r="A411" s="79"/>
      <c r="B411" s="32"/>
      <c r="C411" s="27"/>
      <c r="D411" s="66"/>
      <c r="E411" s="71"/>
      <c r="F411" s="48"/>
    </row>
    <row r="412" spans="1:6" ht="17.25">
      <c r="A412" s="79"/>
      <c r="B412" s="32"/>
      <c r="C412" s="27"/>
      <c r="D412" s="66"/>
      <c r="E412" s="71"/>
      <c r="F412" s="48"/>
    </row>
    <row r="413" spans="1:6" ht="17.25">
      <c r="A413" s="79"/>
      <c r="B413" s="32"/>
      <c r="C413" s="27"/>
      <c r="D413" s="66"/>
      <c r="E413" s="71"/>
      <c r="F413" s="48"/>
    </row>
    <row r="414" spans="1:6" ht="17.25">
      <c r="A414" s="79"/>
      <c r="B414" s="32"/>
      <c r="C414" s="27"/>
      <c r="D414" s="66"/>
      <c r="E414" s="71"/>
      <c r="F414" s="48"/>
    </row>
    <row r="415" spans="1:6" ht="17.25">
      <c r="A415" s="79"/>
      <c r="B415" s="32"/>
      <c r="C415" s="27"/>
      <c r="D415" s="66"/>
      <c r="E415" s="71"/>
      <c r="F415" s="48"/>
    </row>
    <row r="416" spans="1:6" ht="17.25">
      <c r="A416" s="79"/>
      <c r="B416" s="32"/>
      <c r="C416" s="27"/>
      <c r="D416" s="66"/>
      <c r="E416" s="71"/>
      <c r="F416" s="48"/>
    </row>
    <row r="417" spans="1:6" ht="17.25">
      <c r="A417" s="79"/>
      <c r="B417" s="32"/>
      <c r="C417" s="27"/>
      <c r="D417" s="66"/>
      <c r="E417" s="71"/>
      <c r="F417" s="48"/>
    </row>
    <row r="418" spans="1:6" ht="17.25">
      <c r="A418" s="79"/>
      <c r="B418" s="32"/>
      <c r="C418" s="27"/>
      <c r="D418" s="66"/>
      <c r="E418" s="71"/>
      <c r="F418" s="48"/>
    </row>
    <row r="419" spans="1:6" ht="17.25">
      <c r="A419" s="79"/>
      <c r="B419" s="32"/>
      <c r="C419" s="27"/>
      <c r="D419" s="66"/>
      <c r="E419" s="71"/>
      <c r="F419" s="48"/>
    </row>
    <row r="420" spans="1:6" ht="17.25">
      <c r="A420" s="79"/>
      <c r="B420" s="32"/>
      <c r="C420" s="27"/>
      <c r="D420" s="66"/>
      <c r="E420" s="71"/>
      <c r="F420" s="48"/>
    </row>
    <row r="421" spans="1:6" ht="18" thickBot="1">
      <c r="A421" s="82"/>
      <c r="B421" s="37"/>
      <c r="C421" s="30"/>
      <c r="D421" s="62"/>
      <c r="E421" s="72"/>
      <c r="F421" s="68"/>
    </row>
    <row r="422" spans="1:6" ht="24.75" customHeight="1" thickTop="1">
      <c r="A422" s="522"/>
      <c r="B422" s="523"/>
      <c r="C422" s="523"/>
      <c r="D422" s="523"/>
      <c r="E422" s="524"/>
      <c r="F422" s="297">
        <f>SUM(F390,F396)</f>
        <v>1682.1</v>
      </c>
    </row>
    <row r="423" spans="1:6" ht="42.75" customHeight="1">
      <c r="A423" s="519" t="s">
        <v>9</v>
      </c>
      <c r="B423" s="520"/>
      <c r="C423" s="520"/>
      <c r="D423" s="520"/>
      <c r="E423" s="520"/>
      <c r="F423" s="521"/>
    </row>
    <row r="424" spans="1:6" ht="25.5" customHeight="1" thickBot="1">
      <c r="A424" s="78" t="s">
        <v>7</v>
      </c>
      <c r="B424" s="100" t="s">
        <v>3</v>
      </c>
      <c r="C424" s="26" t="s">
        <v>5</v>
      </c>
      <c r="D424" s="97" t="s">
        <v>4</v>
      </c>
      <c r="E424" s="70" t="s">
        <v>8</v>
      </c>
      <c r="F424" s="67" t="s">
        <v>6</v>
      </c>
    </row>
    <row r="425" spans="1:6" ht="18" thickTop="1">
      <c r="A425" s="79"/>
      <c r="B425" s="32"/>
      <c r="C425" s="38"/>
      <c r="D425" s="94"/>
      <c r="E425" s="95"/>
      <c r="F425" s="48"/>
    </row>
    <row r="426" spans="1:6">
      <c r="A426" s="79"/>
      <c r="B426" s="148" t="s">
        <v>178</v>
      </c>
      <c r="C426" s="93"/>
      <c r="D426" s="55"/>
      <c r="E426" s="96"/>
      <c r="F426" s="292"/>
    </row>
    <row r="427" spans="1:6">
      <c r="A427" s="79"/>
      <c r="B427" s="149"/>
      <c r="C427" s="93"/>
      <c r="D427" s="55"/>
      <c r="E427" s="96"/>
      <c r="F427" s="292"/>
    </row>
    <row r="428" spans="1:6" ht="60">
      <c r="A428" s="79"/>
      <c r="B428" s="150" t="s">
        <v>325</v>
      </c>
      <c r="C428" s="93" t="s">
        <v>114</v>
      </c>
      <c r="D428" s="55">
        <v>2</v>
      </c>
      <c r="E428" s="96">
        <v>450</v>
      </c>
      <c r="F428" s="292">
        <f>D428*E428</f>
        <v>900</v>
      </c>
    </row>
    <row r="429" spans="1:6">
      <c r="A429" s="79"/>
      <c r="B429" s="149"/>
      <c r="C429" s="93"/>
      <c r="D429" s="55"/>
      <c r="E429" s="96"/>
      <c r="F429" s="292"/>
    </row>
    <row r="430" spans="1:6" ht="78">
      <c r="A430" s="251"/>
      <c r="B430" s="252" t="s">
        <v>248</v>
      </c>
      <c r="C430" s="253" t="s">
        <v>104</v>
      </c>
      <c r="D430" s="254">
        <v>110</v>
      </c>
      <c r="E430" s="255">
        <v>13</v>
      </c>
      <c r="F430" s="293">
        <f t="shared" ref="F430:F439" si="6">D430*E430</f>
        <v>1430</v>
      </c>
    </row>
    <row r="431" spans="1:6">
      <c r="A431" s="79"/>
      <c r="B431" s="188"/>
      <c r="C431" s="93"/>
      <c r="D431" s="55"/>
      <c r="E431" s="96"/>
      <c r="F431" s="292"/>
    </row>
    <row r="432" spans="1:6" ht="47.25">
      <c r="A432" s="79"/>
      <c r="B432" s="151" t="s">
        <v>179</v>
      </c>
      <c r="C432" s="187" t="s">
        <v>7</v>
      </c>
      <c r="D432" s="55" t="s">
        <v>334</v>
      </c>
      <c r="E432" s="96"/>
      <c r="F432" s="292"/>
    </row>
    <row r="433" spans="1:6">
      <c r="A433" s="79"/>
      <c r="B433" s="151"/>
      <c r="C433" s="93"/>
      <c r="D433" s="55"/>
      <c r="E433" s="96"/>
      <c r="F433" s="292"/>
    </row>
    <row r="434" spans="1:6" ht="31.5">
      <c r="A434" s="79"/>
      <c r="B434" s="152" t="s">
        <v>202</v>
      </c>
      <c r="C434" s="93"/>
      <c r="D434" s="55"/>
      <c r="E434" s="96"/>
      <c r="F434" s="292"/>
    </row>
    <row r="435" spans="1:6">
      <c r="A435" s="79"/>
      <c r="B435" s="153"/>
      <c r="C435" s="93"/>
      <c r="D435" s="55"/>
      <c r="E435" s="96"/>
      <c r="F435" s="292"/>
    </row>
    <row r="436" spans="1:6">
      <c r="A436" s="79"/>
      <c r="B436" s="154" t="s">
        <v>180</v>
      </c>
      <c r="C436" s="187" t="s">
        <v>138</v>
      </c>
      <c r="D436" s="55">
        <v>75</v>
      </c>
      <c r="E436" s="96">
        <v>1.72</v>
      </c>
      <c r="F436" s="292">
        <f t="shared" si="6"/>
        <v>129</v>
      </c>
    </row>
    <row r="437" spans="1:6">
      <c r="A437" s="79"/>
      <c r="B437" s="155" t="s">
        <v>181</v>
      </c>
      <c r="C437" s="98" t="s">
        <v>182</v>
      </c>
      <c r="D437" s="55">
        <v>3</v>
      </c>
      <c r="E437" s="96">
        <v>107.6</v>
      </c>
      <c r="F437" s="292">
        <f t="shared" si="6"/>
        <v>322.79999999999995</v>
      </c>
    </row>
    <row r="438" spans="1:6">
      <c r="A438" s="79"/>
      <c r="B438" s="154" t="s">
        <v>183</v>
      </c>
      <c r="C438" s="98" t="s">
        <v>182</v>
      </c>
      <c r="D438" s="55">
        <v>4</v>
      </c>
      <c r="E438" s="96">
        <v>120.2</v>
      </c>
      <c r="F438" s="292">
        <f t="shared" si="6"/>
        <v>480.8</v>
      </c>
    </row>
    <row r="439" spans="1:6">
      <c r="A439" s="79"/>
      <c r="B439" s="155" t="s">
        <v>184</v>
      </c>
      <c r="C439" s="98" t="s">
        <v>182</v>
      </c>
      <c r="D439" s="55">
        <v>2</v>
      </c>
      <c r="E439" s="96">
        <v>132</v>
      </c>
      <c r="F439" s="292">
        <f t="shared" si="6"/>
        <v>264</v>
      </c>
    </row>
    <row r="440" spans="1:6">
      <c r="A440" s="79"/>
      <c r="B440" s="133"/>
      <c r="C440" s="27"/>
      <c r="D440" s="55"/>
      <c r="E440" s="96"/>
      <c r="F440" s="292"/>
    </row>
    <row r="441" spans="1:6">
      <c r="A441" s="79"/>
      <c r="B441" s="133"/>
      <c r="C441" s="27"/>
      <c r="D441" s="55"/>
      <c r="E441" s="96"/>
      <c r="F441" s="292"/>
    </row>
    <row r="442" spans="1:6">
      <c r="A442" s="79"/>
      <c r="B442" s="133"/>
      <c r="C442" s="27"/>
      <c r="D442" s="55"/>
      <c r="E442" s="96"/>
      <c r="F442" s="292"/>
    </row>
    <row r="443" spans="1:6">
      <c r="A443" s="79"/>
      <c r="B443" s="133"/>
      <c r="C443" s="27"/>
      <c r="D443" s="55"/>
      <c r="E443" s="96"/>
      <c r="F443" s="292"/>
    </row>
    <row r="444" spans="1:6">
      <c r="A444" s="79"/>
      <c r="B444" s="133"/>
      <c r="C444" s="27"/>
      <c r="D444" s="55"/>
      <c r="E444" s="96"/>
      <c r="F444" s="292"/>
    </row>
    <row r="445" spans="1:6">
      <c r="A445" s="79"/>
      <c r="B445" s="133"/>
      <c r="C445" s="27"/>
      <c r="D445" s="55"/>
      <c r="E445" s="96"/>
      <c r="F445" s="292"/>
    </row>
    <row r="446" spans="1:6">
      <c r="A446" s="79"/>
      <c r="B446" s="133"/>
      <c r="C446" s="27"/>
      <c r="D446" s="55"/>
      <c r="E446" s="96"/>
      <c r="F446" s="292"/>
    </row>
    <row r="447" spans="1:6">
      <c r="A447" s="79"/>
      <c r="B447" s="133"/>
      <c r="C447" s="27"/>
      <c r="D447" s="55"/>
      <c r="E447" s="96"/>
      <c r="F447" s="292"/>
    </row>
    <row r="448" spans="1:6">
      <c r="A448" s="79"/>
      <c r="B448" s="133"/>
      <c r="C448" s="27"/>
      <c r="D448" s="55"/>
      <c r="E448" s="96"/>
      <c r="F448" s="292"/>
    </row>
    <row r="449" spans="1:6">
      <c r="A449" s="79"/>
      <c r="B449" s="133"/>
      <c r="C449" s="27"/>
      <c r="D449" s="55"/>
      <c r="E449" s="96"/>
      <c r="F449" s="292"/>
    </row>
    <row r="450" spans="1:6">
      <c r="A450" s="79"/>
      <c r="B450" s="133"/>
      <c r="C450" s="27"/>
      <c r="D450" s="55"/>
      <c r="E450" s="96"/>
      <c r="F450" s="292"/>
    </row>
    <row r="451" spans="1:6">
      <c r="A451" s="79"/>
      <c r="B451" s="133"/>
      <c r="C451" s="27"/>
      <c r="D451" s="55"/>
      <c r="E451" s="96"/>
      <c r="F451" s="292"/>
    </row>
    <row r="452" spans="1:6" ht="17.25">
      <c r="A452" s="79"/>
      <c r="B452" s="107"/>
      <c r="C452" s="27"/>
      <c r="D452" s="94"/>
      <c r="E452" s="95"/>
      <c r="F452" s="48"/>
    </row>
    <row r="453" spans="1:6" ht="17.25">
      <c r="A453" s="79"/>
      <c r="B453" s="107"/>
      <c r="C453" s="27"/>
      <c r="D453" s="94"/>
      <c r="E453" s="95"/>
      <c r="F453" s="48"/>
    </row>
    <row r="454" spans="1:6" ht="17.25">
      <c r="A454" s="79"/>
      <c r="B454" s="107"/>
      <c r="C454" s="27"/>
      <c r="D454" s="94"/>
      <c r="E454" s="71"/>
      <c r="F454" s="48"/>
    </row>
    <row r="455" spans="1:6" ht="17.25">
      <c r="A455" s="79"/>
      <c r="B455" s="32"/>
      <c r="C455" s="38"/>
      <c r="D455" s="94"/>
      <c r="E455" s="71"/>
      <c r="F455" s="48"/>
    </row>
    <row r="456" spans="1:6" ht="17.25">
      <c r="A456" s="79"/>
      <c r="B456" s="32"/>
      <c r="C456" s="38"/>
      <c r="D456" s="94"/>
      <c r="E456" s="71"/>
      <c r="F456" s="48"/>
    </row>
    <row r="457" spans="1:6" ht="17.25">
      <c r="A457" s="79"/>
      <c r="B457" s="32"/>
      <c r="C457" s="27"/>
      <c r="D457" s="66"/>
      <c r="E457" s="71"/>
      <c r="F457" s="48"/>
    </row>
    <row r="458" spans="1:6" ht="17.25">
      <c r="A458" s="79"/>
      <c r="B458" s="32"/>
      <c r="C458" s="27"/>
      <c r="D458" s="66"/>
      <c r="E458" s="71"/>
      <c r="F458" s="48"/>
    </row>
    <row r="459" spans="1:6" ht="17.25">
      <c r="A459" s="79"/>
      <c r="B459" s="32"/>
      <c r="C459" s="27"/>
      <c r="D459" s="66"/>
      <c r="E459" s="71"/>
      <c r="F459" s="48"/>
    </row>
    <row r="460" spans="1:6" ht="17.25">
      <c r="A460" s="79"/>
      <c r="B460" s="32"/>
      <c r="C460" s="27"/>
      <c r="D460" s="66"/>
      <c r="E460" s="71"/>
      <c r="F460" s="48"/>
    </row>
    <row r="461" spans="1:6" ht="18" thickBot="1">
      <c r="A461" s="82"/>
      <c r="B461" s="37"/>
      <c r="C461" s="30"/>
      <c r="D461" s="62"/>
      <c r="E461" s="72"/>
      <c r="F461" s="68"/>
    </row>
    <row r="462" spans="1:6" ht="27" customHeight="1" thickTop="1">
      <c r="A462" s="522"/>
      <c r="B462" s="523"/>
      <c r="C462" s="523"/>
      <c r="D462" s="523"/>
      <c r="E462" s="524"/>
      <c r="F462" s="297">
        <f>SUM(F428,F430,F436:F439)</f>
        <v>3526.6000000000004</v>
      </c>
    </row>
    <row r="463" spans="1:6" ht="41.25" customHeight="1">
      <c r="A463" s="519" t="s">
        <v>9</v>
      </c>
      <c r="B463" s="520"/>
      <c r="C463" s="520"/>
      <c r="D463" s="520"/>
      <c r="E463" s="520"/>
      <c r="F463" s="521"/>
    </row>
    <row r="464" spans="1:6" ht="18" thickBot="1">
      <c r="A464" s="78" t="s">
        <v>7</v>
      </c>
      <c r="B464" s="100" t="s">
        <v>3</v>
      </c>
      <c r="C464" s="26" t="s">
        <v>5</v>
      </c>
      <c r="D464" s="61" t="s">
        <v>4</v>
      </c>
      <c r="E464" s="70" t="s">
        <v>8</v>
      </c>
      <c r="F464" s="67" t="s">
        <v>6</v>
      </c>
    </row>
    <row r="465" spans="1:6" ht="18" thickTop="1">
      <c r="A465" s="79"/>
      <c r="B465" s="32"/>
      <c r="C465" s="27"/>
      <c r="D465" s="66"/>
      <c r="E465" s="71"/>
      <c r="F465" s="48"/>
    </row>
    <row r="466" spans="1:6" ht="31.5">
      <c r="A466" s="79"/>
      <c r="B466" s="156" t="s">
        <v>133</v>
      </c>
      <c r="C466" s="27"/>
      <c r="D466" s="66"/>
      <c r="E466" s="71"/>
      <c r="F466" s="48"/>
    </row>
    <row r="467" spans="1:6" ht="17.25">
      <c r="A467" s="79"/>
      <c r="B467" s="110"/>
      <c r="C467" s="27"/>
      <c r="D467" s="66"/>
      <c r="E467" s="71"/>
      <c r="F467" s="48"/>
    </row>
    <row r="468" spans="1:6" ht="18.75">
      <c r="A468" s="79"/>
      <c r="B468" s="157" t="s">
        <v>134</v>
      </c>
      <c r="C468" s="27"/>
      <c r="D468" s="66"/>
      <c r="E468" s="71"/>
      <c r="F468" s="48"/>
    </row>
    <row r="469" spans="1:6" ht="17.25">
      <c r="A469" s="79"/>
      <c r="B469" s="158" t="s">
        <v>142</v>
      </c>
      <c r="C469" s="27"/>
      <c r="D469" s="66"/>
      <c r="E469" s="71"/>
      <c r="F469" s="48"/>
    </row>
    <row r="470" spans="1:6" ht="75">
      <c r="A470" s="79"/>
      <c r="B470" s="159" t="s">
        <v>135</v>
      </c>
      <c r="C470" s="27"/>
      <c r="D470" s="66"/>
      <c r="E470" s="71"/>
      <c r="F470" s="48"/>
    </row>
    <row r="471" spans="1:6" ht="17.25">
      <c r="A471" s="79"/>
      <c r="B471" s="144"/>
      <c r="C471" s="27"/>
      <c r="D471" s="66"/>
      <c r="E471" s="71"/>
      <c r="F471" s="48"/>
    </row>
    <row r="472" spans="1:6" ht="31.5">
      <c r="A472" s="79"/>
      <c r="B472" s="13" t="s">
        <v>137</v>
      </c>
      <c r="C472" s="28" t="s">
        <v>114</v>
      </c>
      <c r="D472" s="66">
        <v>21</v>
      </c>
      <c r="E472" s="71"/>
      <c r="F472" s="48">
        <f>D472*E472</f>
        <v>0</v>
      </c>
    </row>
    <row r="473" spans="1:6" ht="17.25">
      <c r="A473" s="79"/>
      <c r="B473" s="13"/>
      <c r="C473" s="28"/>
      <c r="D473" s="66"/>
      <c r="E473" s="71"/>
      <c r="F473" s="48"/>
    </row>
    <row r="474" spans="1:6" ht="17.25">
      <c r="A474" s="79"/>
      <c r="B474" s="42"/>
      <c r="C474" s="27"/>
      <c r="D474" s="66"/>
      <c r="E474" s="71"/>
      <c r="F474" s="48"/>
    </row>
    <row r="475" spans="1:6" ht="31.5">
      <c r="A475" s="79"/>
      <c r="B475" s="35" t="s">
        <v>136</v>
      </c>
      <c r="C475" s="28" t="s">
        <v>114</v>
      </c>
      <c r="D475" s="66">
        <v>6</v>
      </c>
      <c r="E475" s="71">
        <v>8</v>
      </c>
      <c r="F475" s="48">
        <f>D475*E475</f>
        <v>48</v>
      </c>
    </row>
    <row r="476" spans="1:6" ht="17.25">
      <c r="A476" s="79"/>
      <c r="B476" s="42"/>
      <c r="C476" s="27"/>
      <c r="D476" s="66"/>
      <c r="E476" s="71"/>
      <c r="F476" s="48"/>
    </row>
    <row r="477" spans="1:6" ht="63">
      <c r="A477" s="79"/>
      <c r="B477" s="35" t="s">
        <v>139</v>
      </c>
      <c r="C477" s="60" t="s">
        <v>138</v>
      </c>
      <c r="D477" s="66">
        <v>40</v>
      </c>
      <c r="E477" s="71">
        <v>10</v>
      </c>
      <c r="F477" s="48">
        <f>D477*E477</f>
        <v>400</v>
      </c>
    </row>
    <row r="478" spans="1:6" ht="17.25">
      <c r="A478" s="79"/>
      <c r="B478" s="42"/>
      <c r="C478" s="27"/>
      <c r="D478" s="66"/>
      <c r="E478" s="71"/>
      <c r="F478" s="48"/>
    </row>
    <row r="479" spans="1:6" ht="31.5">
      <c r="A479" s="79"/>
      <c r="B479" s="35" t="s">
        <v>140</v>
      </c>
      <c r="C479" s="28" t="s">
        <v>138</v>
      </c>
      <c r="D479" s="66">
        <v>3</v>
      </c>
      <c r="E479" s="71">
        <v>15</v>
      </c>
      <c r="F479" s="48">
        <f>D479*E479</f>
        <v>45</v>
      </c>
    </row>
    <row r="480" spans="1:6" ht="17.25">
      <c r="A480" s="79"/>
      <c r="B480" s="42"/>
      <c r="C480" s="27"/>
      <c r="D480" s="66"/>
      <c r="E480" s="71"/>
      <c r="F480" s="48"/>
    </row>
    <row r="481" spans="1:6" ht="17.25">
      <c r="A481" s="79"/>
      <c r="B481" s="109" t="s">
        <v>141</v>
      </c>
      <c r="C481" s="27"/>
      <c r="D481" s="66"/>
      <c r="E481" s="71"/>
      <c r="F481" s="48"/>
    </row>
    <row r="482" spans="1:6" ht="17.25">
      <c r="A482" s="79"/>
      <c r="B482" s="189"/>
      <c r="C482" s="27"/>
      <c r="D482" s="66"/>
      <c r="E482" s="71"/>
      <c r="F482" s="48"/>
    </row>
    <row r="483" spans="1:6" ht="31.5">
      <c r="A483" s="79"/>
      <c r="B483" s="190" t="s">
        <v>249</v>
      </c>
      <c r="C483" s="27"/>
      <c r="D483" s="66"/>
      <c r="E483" s="71"/>
      <c r="F483" s="48"/>
    </row>
    <row r="484" spans="1:6" ht="31.5">
      <c r="A484" s="79"/>
      <c r="B484" s="201" t="s">
        <v>250</v>
      </c>
      <c r="C484" s="28" t="s">
        <v>138</v>
      </c>
      <c r="D484" s="66">
        <v>9</v>
      </c>
      <c r="E484" s="71"/>
      <c r="F484" s="48">
        <f t="shared" ref="F484:F494" si="7">D484*E484</f>
        <v>0</v>
      </c>
    </row>
    <row r="485" spans="1:6" ht="17.25">
      <c r="A485" s="79"/>
      <c r="B485" s="191"/>
      <c r="C485" s="27"/>
      <c r="D485" s="66"/>
      <c r="E485" s="71"/>
      <c r="F485" s="48"/>
    </row>
    <row r="486" spans="1:6" ht="17.25">
      <c r="A486" s="79"/>
      <c r="B486" s="192" t="s">
        <v>251</v>
      </c>
      <c r="C486" s="27"/>
      <c r="D486" s="66">
        <v>19</v>
      </c>
      <c r="E486" s="71">
        <v>85</v>
      </c>
      <c r="F486" s="48">
        <f t="shared" si="7"/>
        <v>1615</v>
      </c>
    </row>
    <row r="487" spans="1:6" ht="17.25">
      <c r="A487" s="79"/>
      <c r="B487" s="24"/>
      <c r="C487" s="27"/>
      <c r="D487" s="66"/>
      <c r="E487" s="71"/>
      <c r="F487" s="48"/>
    </row>
    <row r="488" spans="1:6" ht="17.25">
      <c r="A488" s="79"/>
      <c r="B488" s="192" t="s">
        <v>252</v>
      </c>
      <c r="C488" s="27"/>
      <c r="D488" s="66"/>
      <c r="E488" s="71"/>
      <c r="F488" s="48">
        <f t="shared" si="7"/>
        <v>0</v>
      </c>
    </row>
    <row r="489" spans="1:6" ht="17.25">
      <c r="A489" s="79"/>
      <c r="B489" s="24"/>
      <c r="C489" s="38"/>
      <c r="D489" s="65"/>
      <c r="E489" s="71"/>
      <c r="F489" s="48"/>
    </row>
    <row r="490" spans="1:6" ht="17.25">
      <c r="A490" s="79"/>
      <c r="B490" s="193" t="s">
        <v>253</v>
      </c>
      <c r="C490" s="38"/>
      <c r="D490" s="65"/>
      <c r="E490" s="71"/>
      <c r="F490" s="48">
        <f t="shared" si="7"/>
        <v>0</v>
      </c>
    </row>
    <row r="491" spans="1:6" ht="17.25">
      <c r="A491" s="79"/>
      <c r="B491" s="24"/>
      <c r="C491" s="38"/>
      <c r="D491" s="65"/>
      <c r="E491" s="71"/>
      <c r="F491" s="48"/>
    </row>
    <row r="492" spans="1:6" ht="31.5">
      <c r="A492" s="79"/>
      <c r="B492" s="24" t="s">
        <v>254</v>
      </c>
      <c r="C492" s="39" t="s">
        <v>138</v>
      </c>
      <c r="D492" s="65">
        <v>24</v>
      </c>
      <c r="E492" s="71"/>
      <c r="F492" s="48">
        <f t="shared" si="7"/>
        <v>0</v>
      </c>
    </row>
    <row r="493" spans="1:6" ht="17.25">
      <c r="A493" s="79"/>
      <c r="B493" s="24"/>
      <c r="C493" s="38"/>
      <c r="D493" s="65"/>
      <c r="E493" s="71"/>
      <c r="F493" s="48"/>
    </row>
    <row r="494" spans="1:6" ht="31.5">
      <c r="A494" s="79"/>
      <c r="B494" s="24" t="s">
        <v>255</v>
      </c>
      <c r="C494" s="38" t="s">
        <v>114</v>
      </c>
      <c r="D494" s="65">
        <v>30</v>
      </c>
      <c r="E494" s="71">
        <v>55</v>
      </c>
      <c r="F494" s="48">
        <f t="shared" si="7"/>
        <v>1650</v>
      </c>
    </row>
    <row r="495" spans="1:6" ht="17.25">
      <c r="A495" s="79"/>
      <c r="B495" s="133"/>
      <c r="C495" s="38"/>
      <c r="D495" s="197"/>
      <c r="E495" s="71"/>
      <c r="F495" s="48"/>
    </row>
    <row r="496" spans="1:6" ht="17.25">
      <c r="A496" s="79"/>
      <c r="B496" s="133" t="s">
        <v>256</v>
      </c>
      <c r="C496" s="38" t="s">
        <v>138</v>
      </c>
      <c r="D496" s="197">
        <v>20</v>
      </c>
      <c r="E496" s="198">
        <v>2015</v>
      </c>
      <c r="F496" s="48">
        <f>D496*E496</f>
        <v>40300</v>
      </c>
    </row>
    <row r="497" spans="1:6" ht="17.25">
      <c r="A497" s="79"/>
      <c r="B497" s="133"/>
      <c r="C497" s="38"/>
      <c r="D497" s="197"/>
      <c r="E497" s="71"/>
      <c r="F497" s="48"/>
    </row>
    <row r="498" spans="1:6" ht="18" thickBot="1">
      <c r="A498" s="82"/>
      <c r="B498" s="194"/>
      <c r="C498" s="195"/>
      <c r="D498" s="196"/>
      <c r="E498" s="72"/>
      <c r="F498" s="68"/>
    </row>
    <row r="499" spans="1:6" ht="26.25" customHeight="1" thickTop="1">
      <c r="A499" s="522"/>
      <c r="B499" s="523"/>
      <c r="C499" s="523"/>
      <c r="D499" s="523"/>
      <c r="E499" s="524"/>
      <c r="F499" s="297">
        <f>SUM(F472,F475,F477,F479,F484,F486,F488,F490,F492,F494,F496)</f>
        <v>44058</v>
      </c>
    </row>
    <row r="500" spans="1:6" ht="42.75" customHeight="1">
      <c r="A500" s="519" t="s">
        <v>9</v>
      </c>
      <c r="B500" s="520"/>
      <c r="C500" s="520"/>
      <c r="D500" s="520"/>
      <c r="E500" s="520"/>
      <c r="F500" s="521"/>
    </row>
    <row r="501" spans="1:6" ht="18" thickBot="1">
      <c r="A501" s="78" t="s">
        <v>7</v>
      </c>
      <c r="B501" s="100" t="s">
        <v>3</v>
      </c>
      <c r="C501" s="26" t="s">
        <v>5</v>
      </c>
      <c r="D501" s="61" t="s">
        <v>4</v>
      </c>
      <c r="E501" s="70" t="s">
        <v>8</v>
      </c>
      <c r="F501" s="67" t="s">
        <v>6</v>
      </c>
    </row>
    <row r="502" spans="1:6" ht="18" thickTop="1">
      <c r="A502" s="79"/>
      <c r="B502" s="32"/>
      <c r="C502" s="27"/>
      <c r="D502" s="66"/>
      <c r="E502" s="71"/>
      <c r="F502" s="48"/>
    </row>
    <row r="503" spans="1:6" ht="17.25">
      <c r="A503" s="79"/>
      <c r="B503" s="32"/>
      <c r="C503" s="27"/>
      <c r="D503" s="66"/>
      <c r="E503" s="71"/>
      <c r="F503" s="48"/>
    </row>
    <row r="504" spans="1:6" ht="17.25">
      <c r="A504" s="79"/>
      <c r="B504" s="160" t="s">
        <v>185</v>
      </c>
      <c r="C504" s="93"/>
      <c r="D504" s="98"/>
      <c r="E504" s="71"/>
      <c r="F504" s="48"/>
    </row>
    <row r="505" spans="1:6" ht="17.25">
      <c r="A505" s="79"/>
      <c r="B505" s="161"/>
      <c r="C505" s="99"/>
      <c r="D505" s="98"/>
      <c r="E505" s="71"/>
      <c r="F505" s="48"/>
    </row>
    <row r="506" spans="1:6" ht="64.5">
      <c r="A506" s="79"/>
      <c r="B506" s="162" t="s">
        <v>186</v>
      </c>
      <c r="C506" s="93"/>
      <c r="D506" s="98"/>
      <c r="E506" s="71"/>
      <c r="F506" s="48"/>
    </row>
    <row r="507" spans="1:6" ht="17.25">
      <c r="A507" s="79"/>
      <c r="B507" s="162"/>
      <c r="C507" s="93"/>
      <c r="D507" s="98"/>
      <c r="E507" s="71"/>
      <c r="F507" s="48"/>
    </row>
    <row r="508" spans="1:6" ht="26.25">
      <c r="A508" s="79"/>
      <c r="B508" s="284" t="s">
        <v>335</v>
      </c>
      <c r="C508" s="93"/>
      <c r="D508" s="98"/>
      <c r="E508" s="71"/>
      <c r="F508" s="48"/>
    </row>
    <row r="509" spans="1:6" ht="17.25">
      <c r="A509" s="79"/>
      <c r="B509" s="163"/>
      <c r="C509" s="93"/>
      <c r="D509" s="98"/>
      <c r="E509" s="71"/>
      <c r="F509" s="48"/>
    </row>
    <row r="510" spans="1:6" ht="17.25">
      <c r="A510" s="79"/>
      <c r="B510" s="161" t="s">
        <v>187</v>
      </c>
      <c r="C510" s="93" t="s">
        <v>188</v>
      </c>
      <c r="D510" s="98">
        <v>1</v>
      </c>
      <c r="E510" s="71"/>
      <c r="F510" s="48"/>
    </row>
    <row r="511" spans="1:6" ht="17.25">
      <c r="A511" s="79"/>
      <c r="B511" s="163"/>
      <c r="C511" s="93"/>
      <c r="D511" s="98"/>
      <c r="E511" s="71"/>
      <c r="F511" s="48"/>
    </row>
    <row r="512" spans="1:6" ht="17.25">
      <c r="A512" s="79"/>
      <c r="B512" s="161" t="s">
        <v>189</v>
      </c>
      <c r="C512" s="99" t="s">
        <v>138</v>
      </c>
      <c r="D512" s="98">
        <v>10</v>
      </c>
      <c r="E512" s="71"/>
      <c r="F512" s="48"/>
    </row>
    <row r="513" spans="1:6" ht="17.25">
      <c r="A513" s="79"/>
      <c r="B513" s="149"/>
      <c r="C513" s="93"/>
      <c r="D513" s="98"/>
      <c r="E513" s="71"/>
      <c r="F513" s="48"/>
    </row>
    <row r="514" spans="1:6" ht="17.25">
      <c r="A514" s="79"/>
      <c r="B514" s="161" t="s">
        <v>190</v>
      </c>
      <c r="C514" s="93" t="s">
        <v>138</v>
      </c>
      <c r="D514" s="98">
        <v>4</v>
      </c>
      <c r="E514" s="71"/>
      <c r="F514" s="48"/>
    </row>
    <row r="515" spans="1:6" ht="17.25">
      <c r="A515" s="79"/>
      <c r="B515" s="149"/>
      <c r="C515" s="93"/>
      <c r="D515" s="98"/>
      <c r="E515" s="71"/>
      <c r="F515" s="48"/>
    </row>
    <row r="516" spans="1:6" ht="18" thickBot="1">
      <c r="A516" s="79"/>
      <c r="B516" s="273" t="s">
        <v>191</v>
      </c>
      <c r="C516" s="274" t="s">
        <v>138</v>
      </c>
      <c r="D516" s="275">
        <v>10</v>
      </c>
      <c r="E516" s="72"/>
      <c r="F516" s="68"/>
    </row>
    <row r="517" spans="1:6" ht="18" thickTop="1">
      <c r="A517" s="79"/>
      <c r="B517" s="149"/>
      <c r="C517" s="93"/>
      <c r="D517" s="98"/>
      <c r="E517" s="71"/>
      <c r="F517" s="256">
        <f>12000</f>
        <v>12000</v>
      </c>
    </row>
    <row r="518" spans="1:6" ht="17.25">
      <c r="A518" s="79"/>
      <c r="B518" s="149"/>
      <c r="C518" s="93"/>
      <c r="D518" s="98"/>
      <c r="E518" s="71"/>
      <c r="F518" s="48"/>
    </row>
    <row r="519" spans="1:6" ht="17.25">
      <c r="A519" s="79"/>
      <c r="B519" s="161" t="s">
        <v>192</v>
      </c>
      <c r="C519" s="99"/>
      <c r="D519" s="98"/>
      <c r="E519" s="71"/>
      <c r="F519" s="48"/>
    </row>
    <row r="520" spans="1:6" ht="17.25">
      <c r="A520" s="79"/>
      <c r="B520" s="165" t="s">
        <v>193</v>
      </c>
      <c r="C520" s="93"/>
      <c r="D520" s="98"/>
      <c r="E520" s="71"/>
      <c r="F520" s="48"/>
    </row>
    <row r="521" spans="1:6" ht="30">
      <c r="A521" s="79"/>
      <c r="B521" s="166" t="s">
        <v>194</v>
      </c>
      <c r="C521" s="93" t="s">
        <v>138</v>
      </c>
      <c r="D521" s="98">
        <v>3</v>
      </c>
      <c r="E521" s="71">
        <v>325</v>
      </c>
      <c r="F521" s="48">
        <f>D521*E521</f>
        <v>975</v>
      </c>
    </row>
    <row r="522" spans="1:6" ht="17.25">
      <c r="A522" s="79"/>
      <c r="B522" s="167"/>
      <c r="C522" s="93"/>
      <c r="D522" s="98"/>
      <c r="E522" s="71"/>
      <c r="F522" s="48"/>
    </row>
    <row r="523" spans="1:6" ht="17.25">
      <c r="A523" s="79"/>
      <c r="B523" s="165" t="s">
        <v>195</v>
      </c>
      <c r="C523" s="99"/>
      <c r="D523" s="98"/>
      <c r="E523" s="71"/>
      <c r="F523" s="48"/>
    </row>
    <row r="524" spans="1:6" ht="39">
      <c r="A524" s="79"/>
      <c r="B524" s="168" t="s">
        <v>196</v>
      </c>
      <c r="C524" s="93" t="s">
        <v>138</v>
      </c>
      <c r="D524" s="98">
        <v>3</v>
      </c>
      <c r="E524" s="71">
        <v>165</v>
      </c>
      <c r="F524" s="48">
        <f>D524*E524</f>
        <v>495</v>
      </c>
    </row>
    <row r="525" spans="1:6" ht="17.25">
      <c r="A525" s="79"/>
      <c r="B525" s="169"/>
      <c r="C525" s="99"/>
      <c r="D525" s="98"/>
      <c r="E525" s="71"/>
      <c r="F525" s="48"/>
    </row>
    <row r="526" spans="1:6" ht="17.25">
      <c r="A526" s="79"/>
      <c r="B526" s="165" t="s">
        <v>197</v>
      </c>
      <c r="C526" s="99"/>
      <c r="D526" s="98"/>
      <c r="E526" s="71"/>
      <c r="F526" s="48"/>
    </row>
    <row r="527" spans="1:6" ht="25.5">
      <c r="A527" s="79"/>
      <c r="B527" s="170" t="s">
        <v>198</v>
      </c>
      <c r="C527" s="93" t="s">
        <v>138</v>
      </c>
      <c r="D527" s="98">
        <v>3</v>
      </c>
      <c r="E527" s="71">
        <v>165</v>
      </c>
      <c r="F527" s="48">
        <f>D527*E527</f>
        <v>495</v>
      </c>
    </row>
    <row r="528" spans="1:6" ht="17.25">
      <c r="A528" s="79"/>
      <c r="B528" s="149"/>
      <c r="C528" s="99"/>
      <c r="D528" s="98"/>
      <c r="E528" s="71"/>
      <c r="F528" s="48"/>
    </row>
    <row r="529" spans="1:6" ht="30">
      <c r="A529" s="79"/>
      <c r="B529" s="164" t="s">
        <v>203</v>
      </c>
      <c r="C529" s="99" t="s">
        <v>138</v>
      </c>
      <c r="D529" s="98">
        <v>5</v>
      </c>
      <c r="E529" s="71">
        <v>50</v>
      </c>
      <c r="F529" s="48">
        <f>D529*E529</f>
        <v>250</v>
      </c>
    </row>
    <row r="530" spans="1:6" ht="17.25">
      <c r="A530" s="79"/>
      <c r="B530" s="32"/>
      <c r="C530" s="27"/>
      <c r="D530" s="66"/>
      <c r="E530" s="71"/>
      <c r="F530" s="48"/>
    </row>
    <row r="531" spans="1:6" ht="17.25">
      <c r="A531" s="79"/>
      <c r="B531" s="32"/>
      <c r="C531" s="27"/>
      <c r="D531" s="66"/>
      <c r="E531" s="71"/>
      <c r="F531" s="48"/>
    </row>
    <row r="532" spans="1:6" ht="17.25">
      <c r="A532" s="79"/>
      <c r="B532" s="32"/>
      <c r="C532" s="27"/>
      <c r="D532" s="66"/>
      <c r="E532" s="71"/>
      <c r="F532" s="48"/>
    </row>
    <row r="533" spans="1:6" ht="17.25">
      <c r="A533" s="79"/>
      <c r="B533" s="32"/>
      <c r="C533" s="27"/>
      <c r="D533" s="66"/>
      <c r="E533" s="71"/>
      <c r="F533" s="48"/>
    </row>
    <row r="534" spans="1:6" ht="17.25">
      <c r="A534" s="79"/>
      <c r="B534" s="32"/>
      <c r="C534" s="27"/>
      <c r="D534" s="66"/>
      <c r="E534" s="71"/>
      <c r="F534" s="48"/>
    </row>
    <row r="535" spans="1:6" ht="17.25">
      <c r="A535" s="79"/>
      <c r="B535" s="32"/>
      <c r="C535" s="27"/>
      <c r="D535" s="66"/>
      <c r="E535" s="71"/>
      <c r="F535" s="48"/>
    </row>
    <row r="536" spans="1:6" ht="17.25">
      <c r="A536" s="79"/>
      <c r="B536" s="32"/>
      <c r="C536" s="27"/>
      <c r="D536" s="66"/>
      <c r="E536" s="71"/>
      <c r="F536" s="48"/>
    </row>
    <row r="537" spans="1:6" ht="17.25">
      <c r="A537" s="79"/>
      <c r="B537" s="32"/>
      <c r="C537" s="27"/>
      <c r="D537" s="66"/>
      <c r="E537" s="71"/>
      <c r="F537" s="48"/>
    </row>
    <row r="538" spans="1:6" ht="17.25">
      <c r="A538" s="79"/>
      <c r="B538" s="32"/>
      <c r="C538" s="27"/>
      <c r="D538" s="66"/>
      <c r="E538" s="71"/>
      <c r="F538" s="48"/>
    </row>
    <row r="539" spans="1:6" ht="17.25">
      <c r="A539" s="79"/>
      <c r="B539" s="32"/>
      <c r="C539" s="27"/>
      <c r="D539" s="66"/>
      <c r="E539" s="71"/>
      <c r="F539" s="48"/>
    </row>
    <row r="540" spans="1:6" ht="17.25">
      <c r="A540" s="79"/>
      <c r="B540" s="32"/>
      <c r="C540" s="27"/>
      <c r="D540" s="66"/>
      <c r="E540" s="71"/>
      <c r="F540" s="48"/>
    </row>
    <row r="541" spans="1:6" ht="17.25">
      <c r="A541" s="79"/>
      <c r="B541" s="32"/>
      <c r="C541" s="27"/>
      <c r="D541" s="66"/>
      <c r="E541" s="71"/>
      <c r="F541" s="48"/>
    </row>
    <row r="542" spans="1:6" ht="18" thickBot="1">
      <c r="A542" s="82"/>
      <c r="B542" s="37"/>
      <c r="C542" s="30"/>
      <c r="D542" s="62"/>
      <c r="E542" s="72"/>
      <c r="F542" s="68"/>
    </row>
    <row r="543" spans="1:6" ht="25.5" customHeight="1" thickTop="1">
      <c r="A543" s="83"/>
      <c r="B543" s="138"/>
      <c r="C543" s="29"/>
      <c r="D543" s="63"/>
      <c r="E543" s="73"/>
      <c r="F543" s="69">
        <f>SUM(F517,F521,F524,F527,F529)</f>
        <v>14215</v>
      </c>
    </row>
    <row r="544" spans="1:6" ht="36" customHeight="1">
      <c r="A544" s="519" t="s">
        <v>9</v>
      </c>
      <c r="B544" s="520"/>
      <c r="C544" s="520"/>
      <c r="D544" s="520"/>
      <c r="E544" s="520"/>
      <c r="F544" s="521"/>
    </row>
    <row r="545" spans="1:6" ht="18" thickBot="1">
      <c r="A545" s="78" t="s">
        <v>7</v>
      </c>
      <c r="B545" s="100" t="s">
        <v>3</v>
      </c>
      <c r="C545" s="26" t="s">
        <v>5</v>
      </c>
      <c r="D545" s="97" t="s">
        <v>4</v>
      </c>
      <c r="E545" s="70" t="s">
        <v>8</v>
      </c>
      <c r="F545" s="67" t="s">
        <v>6</v>
      </c>
    </row>
    <row r="546" spans="1:6" ht="18" thickTop="1">
      <c r="A546" s="87"/>
      <c r="B546" s="172"/>
      <c r="C546" s="27"/>
      <c r="D546" s="66"/>
      <c r="E546" s="95"/>
      <c r="F546" s="48"/>
    </row>
    <row r="547" spans="1:6" ht="17.25">
      <c r="A547" s="87"/>
      <c r="B547" s="175" t="s">
        <v>205</v>
      </c>
      <c r="C547" s="27"/>
      <c r="D547" s="66"/>
      <c r="E547" s="95"/>
      <c r="F547" s="48"/>
    </row>
    <row r="548" spans="1:6" ht="17.25">
      <c r="A548" s="87"/>
      <c r="B548" s="32"/>
      <c r="C548" s="38"/>
      <c r="D548" s="94"/>
      <c r="E548" s="95"/>
      <c r="F548" s="48"/>
    </row>
    <row r="549" spans="1:6" ht="17.25">
      <c r="A549" s="87"/>
      <c r="B549" s="32"/>
      <c r="C549" s="38"/>
      <c r="D549" s="94"/>
      <c r="E549" s="95"/>
      <c r="F549" s="48"/>
    </row>
    <row r="550" spans="1:6" ht="117.75">
      <c r="A550" s="87"/>
      <c r="B550" s="173" t="s">
        <v>204</v>
      </c>
      <c r="C550" s="171" t="s">
        <v>7</v>
      </c>
      <c r="D550" s="174">
        <v>1</v>
      </c>
      <c r="E550" s="95">
        <v>1200</v>
      </c>
      <c r="F550" s="48">
        <f>D550*E550</f>
        <v>1200</v>
      </c>
    </row>
    <row r="551" spans="1:6" ht="17.25">
      <c r="A551" s="87"/>
      <c r="B551" s="32"/>
      <c r="C551" s="38"/>
      <c r="D551" s="94"/>
      <c r="E551" s="95"/>
      <c r="F551" s="48"/>
    </row>
    <row r="552" spans="1:6" ht="17.25">
      <c r="A552" s="79"/>
      <c r="B552" s="32"/>
      <c r="C552" s="38"/>
      <c r="D552" s="94"/>
      <c r="E552" s="71"/>
      <c r="F552" s="48"/>
    </row>
    <row r="553" spans="1:6" ht="17.25">
      <c r="A553" s="79"/>
      <c r="B553" s="32"/>
      <c r="C553" s="27"/>
      <c r="D553" s="66"/>
      <c r="E553" s="71"/>
      <c r="F553" s="48"/>
    </row>
    <row r="554" spans="1:6" ht="17.25">
      <c r="A554" s="79"/>
      <c r="B554" s="32"/>
      <c r="C554" s="27"/>
      <c r="D554" s="66"/>
      <c r="E554" s="71"/>
      <c r="F554" s="48"/>
    </row>
    <row r="555" spans="1:6" ht="17.25">
      <c r="A555" s="79"/>
      <c r="B555" s="32"/>
      <c r="C555" s="27"/>
      <c r="D555" s="66"/>
      <c r="E555" s="71"/>
      <c r="F555" s="48"/>
    </row>
    <row r="556" spans="1:6" ht="17.25">
      <c r="A556" s="79"/>
      <c r="B556" s="32"/>
      <c r="C556" s="27"/>
      <c r="D556" s="66"/>
      <c r="E556" s="71"/>
      <c r="F556" s="48"/>
    </row>
    <row r="557" spans="1:6" ht="17.25">
      <c r="A557" s="79"/>
      <c r="B557" s="32"/>
      <c r="C557" s="27"/>
      <c r="D557" s="66"/>
      <c r="E557" s="71"/>
      <c r="F557" s="48"/>
    </row>
    <row r="558" spans="1:6" ht="17.25">
      <c r="A558" s="79"/>
      <c r="B558" s="32"/>
      <c r="C558" s="27"/>
      <c r="D558" s="66"/>
      <c r="E558" s="71"/>
      <c r="F558" s="48"/>
    </row>
    <row r="559" spans="1:6" ht="17.25">
      <c r="A559" s="79"/>
      <c r="B559" s="32"/>
      <c r="C559" s="27"/>
      <c r="D559" s="66"/>
      <c r="E559" s="71"/>
      <c r="F559" s="48"/>
    </row>
    <row r="560" spans="1:6" ht="17.25">
      <c r="A560" s="79"/>
      <c r="B560" s="32"/>
      <c r="C560" s="27"/>
      <c r="D560" s="66"/>
      <c r="E560" s="71"/>
      <c r="F560" s="48"/>
    </row>
    <row r="561" spans="1:6" ht="17.25">
      <c r="A561" s="79"/>
      <c r="B561" s="32"/>
      <c r="C561" s="27"/>
      <c r="D561" s="66"/>
      <c r="E561" s="71"/>
      <c r="F561" s="48"/>
    </row>
    <row r="562" spans="1:6" ht="17.25">
      <c r="A562" s="79"/>
      <c r="B562" s="32"/>
      <c r="C562" s="27"/>
      <c r="D562" s="66"/>
      <c r="E562" s="71"/>
      <c r="F562" s="48"/>
    </row>
    <row r="563" spans="1:6" ht="17.25">
      <c r="A563" s="79"/>
      <c r="B563" s="32"/>
      <c r="C563" s="27"/>
      <c r="D563" s="66"/>
      <c r="E563" s="71"/>
      <c r="F563" s="48"/>
    </row>
    <row r="564" spans="1:6" ht="17.25">
      <c r="A564" s="79"/>
      <c r="B564" s="32"/>
      <c r="C564" s="27"/>
      <c r="D564" s="66"/>
      <c r="E564" s="71"/>
      <c r="F564" s="48"/>
    </row>
    <row r="565" spans="1:6" ht="17.25">
      <c r="A565" s="79"/>
      <c r="B565" s="32"/>
      <c r="C565" s="27"/>
      <c r="D565" s="66"/>
      <c r="E565" s="71"/>
      <c r="F565" s="48"/>
    </row>
    <row r="566" spans="1:6" ht="17.25">
      <c r="A566" s="79"/>
      <c r="B566" s="32"/>
      <c r="C566" s="27"/>
      <c r="D566" s="66"/>
      <c r="E566" s="71"/>
      <c r="F566" s="48"/>
    </row>
    <row r="567" spans="1:6" ht="17.25">
      <c r="A567" s="79"/>
      <c r="B567" s="32"/>
      <c r="C567" s="27"/>
      <c r="D567" s="66"/>
      <c r="E567" s="71"/>
      <c r="F567" s="48"/>
    </row>
    <row r="568" spans="1:6" ht="17.25">
      <c r="A568" s="79"/>
      <c r="B568" s="32"/>
      <c r="C568" s="27"/>
      <c r="D568" s="66"/>
      <c r="E568" s="71"/>
      <c r="F568" s="48"/>
    </row>
    <row r="569" spans="1:6" ht="17.25">
      <c r="A569" s="79"/>
      <c r="B569" s="32"/>
      <c r="C569" s="27"/>
      <c r="D569" s="66"/>
      <c r="E569" s="71"/>
      <c r="F569" s="48"/>
    </row>
    <row r="570" spans="1:6" ht="17.25">
      <c r="A570" s="79"/>
      <c r="B570" s="32"/>
      <c r="C570" s="27"/>
      <c r="D570" s="66"/>
      <c r="E570" s="71"/>
      <c r="F570" s="48"/>
    </row>
    <row r="571" spans="1:6" ht="17.25">
      <c r="A571" s="79"/>
      <c r="B571" s="32"/>
      <c r="C571" s="27"/>
      <c r="D571" s="66"/>
      <c r="E571" s="71"/>
      <c r="F571" s="48"/>
    </row>
    <row r="572" spans="1:6" ht="17.25">
      <c r="A572" s="79"/>
      <c r="B572" s="32"/>
      <c r="C572" s="27"/>
      <c r="D572" s="66"/>
      <c r="E572" s="71"/>
      <c r="F572" s="48"/>
    </row>
    <row r="573" spans="1:6" ht="17.25">
      <c r="A573" s="79"/>
      <c r="B573" s="32"/>
      <c r="C573" s="27"/>
      <c r="D573" s="66"/>
      <c r="E573" s="71"/>
      <c r="F573" s="48"/>
    </row>
    <row r="574" spans="1:6" ht="17.25">
      <c r="A574" s="79"/>
      <c r="B574" s="32"/>
      <c r="C574" s="27"/>
      <c r="D574" s="66"/>
      <c r="E574" s="71"/>
      <c r="F574" s="48"/>
    </row>
    <row r="575" spans="1:6" ht="17.25">
      <c r="A575" s="79"/>
      <c r="B575" s="32"/>
      <c r="C575" s="27"/>
      <c r="D575" s="66"/>
      <c r="E575" s="71"/>
      <c r="F575" s="48"/>
    </row>
    <row r="576" spans="1:6" ht="17.25">
      <c r="A576" s="79"/>
      <c r="B576" s="32"/>
      <c r="C576" s="27"/>
      <c r="D576" s="66"/>
      <c r="E576" s="71"/>
      <c r="F576" s="48"/>
    </row>
    <row r="577" spans="1:6" ht="17.25">
      <c r="A577" s="79"/>
      <c r="B577" s="32"/>
      <c r="C577" s="27"/>
      <c r="D577" s="66"/>
      <c r="E577" s="71"/>
      <c r="F577" s="48"/>
    </row>
    <row r="578" spans="1:6" ht="17.25">
      <c r="A578" s="79"/>
      <c r="B578" s="32"/>
      <c r="C578" s="27"/>
      <c r="D578" s="66"/>
      <c r="E578" s="71"/>
      <c r="F578" s="48"/>
    </row>
    <row r="579" spans="1:6" ht="17.25">
      <c r="A579" s="79"/>
      <c r="B579" s="32"/>
      <c r="C579" s="27"/>
      <c r="D579" s="66"/>
      <c r="E579" s="71"/>
      <c r="F579" s="48"/>
    </row>
    <row r="580" spans="1:6" ht="17.25">
      <c r="A580" s="79"/>
      <c r="B580" s="32"/>
      <c r="C580" s="27"/>
      <c r="D580" s="66"/>
      <c r="E580" s="71"/>
      <c r="F580" s="48"/>
    </row>
    <row r="581" spans="1:6" ht="17.25">
      <c r="A581" s="79"/>
      <c r="B581" s="32"/>
      <c r="C581" s="27"/>
      <c r="D581" s="66"/>
      <c r="E581" s="71"/>
      <c r="F581" s="48"/>
    </row>
    <row r="582" spans="1:6" ht="17.25">
      <c r="A582" s="79"/>
      <c r="B582" s="32"/>
      <c r="C582" s="27"/>
      <c r="D582" s="66"/>
      <c r="E582" s="71"/>
      <c r="F582" s="48"/>
    </row>
    <row r="583" spans="1:6" ht="17.25">
      <c r="A583" s="79"/>
      <c r="B583" s="32"/>
      <c r="C583" s="27"/>
      <c r="D583" s="66"/>
      <c r="E583" s="71"/>
      <c r="F583" s="48"/>
    </row>
    <row r="584" spans="1:6" ht="18" thickBot="1">
      <c r="A584" s="82"/>
      <c r="B584" s="37"/>
      <c r="C584" s="30"/>
      <c r="D584" s="62"/>
      <c r="E584" s="72"/>
      <c r="F584" s="68"/>
    </row>
    <row r="585" spans="1:6" ht="27" customHeight="1" thickTop="1">
      <c r="A585" s="522"/>
      <c r="B585" s="523"/>
      <c r="C585" s="523"/>
      <c r="D585" s="523"/>
      <c r="E585" s="524"/>
      <c r="F585" s="297">
        <f>SUM(F550)</f>
        <v>1200</v>
      </c>
    </row>
    <row r="586" spans="1:6" ht="36" customHeight="1">
      <c r="A586" s="519" t="s">
        <v>9</v>
      </c>
      <c r="B586" s="520"/>
      <c r="C586" s="520"/>
      <c r="D586" s="520"/>
      <c r="E586" s="520"/>
      <c r="F586" s="521"/>
    </row>
    <row r="587" spans="1:6" ht="18" thickBot="1">
      <c r="A587" s="78" t="s">
        <v>7</v>
      </c>
      <c r="B587" s="100" t="s">
        <v>3</v>
      </c>
      <c r="C587" s="26" t="s">
        <v>5</v>
      </c>
      <c r="D587" s="61" t="s">
        <v>4</v>
      </c>
      <c r="E587" s="70" t="s">
        <v>8</v>
      </c>
      <c r="F587" s="67" t="s">
        <v>6</v>
      </c>
    </row>
    <row r="588" spans="1:6" ht="18" thickTop="1">
      <c r="A588" s="79"/>
      <c r="B588" s="32"/>
      <c r="C588" s="27"/>
      <c r="D588" s="66"/>
      <c r="E588" s="71"/>
      <c r="F588" s="48"/>
    </row>
    <row r="589" spans="1:6" ht="17.25">
      <c r="A589" s="79"/>
      <c r="B589" s="203" t="s">
        <v>258</v>
      </c>
      <c r="C589" s="27"/>
      <c r="D589" s="66"/>
      <c r="E589" s="71"/>
      <c r="F589" s="48"/>
    </row>
    <row r="590" spans="1:6" ht="17.25">
      <c r="A590" s="79"/>
      <c r="B590" s="32"/>
      <c r="C590" s="27"/>
      <c r="D590" s="66"/>
      <c r="E590" s="71"/>
      <c r="F590" s="48"/>
    </row>
    <row r="591" spans="1:6" ht="78.75">
      <c r="A591" s="79"/>
      <c r="B591" s="202" t="s">
        <v>259</v>
      </c>
      <c r="C591" s="28" t="s">
        <v>7</v>
      </c>
      <c r="D591" s="66">
        <v>1</v>
      </c>
      <c r="E591" s="71">
        <v>1500</v>
      </c>
      <c r="F591" s="48">
        <f>D591*E591</f>
        <v>1500</v>
      </c>
    </row>
    <row r="592" spans="1:6" ht="17.25">
      <c r="A592" s="79"/>
      <c r="B592" s="32"/>
      <c r="C592" s="27"/>
      <c r="D592" s="66"/>
      <c r="E592" s="71"/>
      <c r="F592" s="48"/>
    </row>
    <row r="593" spans="1:6" ht="17.25">
      <c r="A593" s="79"/>
      <c r="B593" s="32"/>
      <c r="C593" s="27"/>
      <c r="D593" s="66"/>
      <c r="E593" s="71"/>
      <c r="F593" s="48"/>
    </row>
    <row r="594" spans="1:6" ht="31.5">
      <c r="A594" s="79"/>
      <c r="B594" s="13" t="s">
        <v>260</v>
      </c>
      <c r="C594" s="28" t="s">
        <v>114</v>
      </c>
      <c r="D594" s="66">
        <v>1</v>
      </c>
      <c r="E594" s="71">
        <v>1200</v>
      </c>
      <c r="F594" s="48">
        <f>D594*E594</f>
        <v>1200</v>
      </c>
    </row>
    <row r="595" spans="1:6" ht="17.25">
      <c r="A595" s="79"/>
      <c r="B595" s="32"/>
      <c r="C595" s="27"/>
      <c r="D595" s="66"/>
      <c r="E595" s="71"/>
      <c r="F595" s="48"/>
    </row>
    <row r="596" spans="1:6" ht="17.25">
      <c r="A596" s="79"/>
      <c r="B596" s="32"/>
      <c r="C596" s="27"/>
      <c r="D596" s="66"/>
      <c r="E596" s="71"/>
      <c r="F596" s="48"/>
    </row>
    <row r="597" spans="1:6" ht="17.25">
      <c r="A597" s="79"/>
      <c r="B597" s="32"/>
      <c r="C597" s="27"/>
      <c r="D597" s="66"/>
      <c r="E597" s="71"/>
      <c r="F597" s="48"/>
    </row>
    <row r="598" spans="1:6" ht="17.25">
      <c r="A598" s="79"/>
      <c r="B598" s="32"/>
      <c r="C598" s="27"/>
      <c r="D598" s="66"/>
      <c r="E598" s="71"/>
      <c r="F598" s="48"/>
    </row>
    <row r="599" spans="1:6" ht="17.25">
      <c r="A599" s="79"/>
      <c r="B599" s="32"/>
      <c r="C599" s="27"/>
      <c r="D599" s="66"/>
      <c r="E599" s="71"/>
      <c r="F599" s="48"/>
    </row>
    <row r="600" spans="1:6" ht="17.25">
      <c r="A600" s="79"/>
      <c r="B600" s="32"/>
      <c r="C600" s="27"/>
      <c r="D600" s="66"/>
      <c r="E600" s="71"/>
      <c r="F600" s="48"/>
    </row>
    <row r="601" spans="1:6" ht="17.25">
      <c r="A601" s="79"/>
      <c r="B601" s="32"/>
      <c r="C601" s="27"/>
      <c r="D601" s="66"/>
      <c r="E601" s="71"/>
      <c r="F601" s="48"/>
    </row>
    <row r="602" spans="1:6" ht="17.25">
      <c r="A602" s="79"/>
      <c r="B602" s="32"/>
      <c r="C602" s="27"/>
      <c r="D602" s="66"/>
      <c r="E602" s="71"/>
      <c r="F602" s="48"/>
    </row>
    <row r="603" spans="1:6" ht="17.25">
      <c r="A603" s="79"/>
      <c r="B603" s="32"/>
      <c r="C603" s="27"/>
      <c r="D603" s="66"/>
      <c r="E603" s="71"/>
      <c r="F603" s="48"/>
    </row>
    <row r="604" spans="1:6" ht="17.25">
      <c r="A604" s="79"/>
      <c r="B604" s="32"/>
      <c r="C604" s="27"/>
      <c r="D604" s="66"/>
      <c r="E604" s="71"/>
      <c r="F604" s="48"/>
    </row>
    <row r="605" spans="1:6" ht="17.25">
      <c r="A605" s="79"/>
      <c r="B605" s="32"/>
      <c r="C605" s="27"/>
      <c r="D605" s="66"/>
      <c r="E605" s="71"/>
      <c r="F605" s="48"/>
    </row>
    <row r="606" spans="1:6" ht="17.25">
      <c r="A606" s="79"/>
      <c r="B606" s="32"/>
      <c r="C606" s="27"/>
      <c r="D606" s="66"/>
      <c r="E606" s="71"/>
      <c r="F606" s="48"/>
    </row>
    <row r="607" spans="1:6" ht="17.25">
      <c r="A607" s="79"/>
      <c r="B607" s="32"/>
      <c r="C607" s="27"/>
      <c r="D607" s="66"/>
      <c r="E607" s="71"/>
      <c r="F607" s="48"/>
    </row>
    <row r="608" spans="1:6" ht="17.25">
      <c r="A608" s="79"/>
      <c r="B608" s="32"/>
      <c r="C608" s="27"/>
      <c r="D608" s="66"/>
      <c r="E608" s="71"/>
      <c r="F608" s="48"/>
    </row>
    <row r="609" spans="1:6" ht="17.25">
      <c r="A609" s="79"/>
      <c r="B609" s="32"/>
      <c r="C609" s="27"/>
      <c r="D609" s="66"/>
      <c r="E609" s="71"/>
      <c r="F609" s="48"/>
    </row>
    <row r="610" spans="1:6" ht="17.25">
      <c r="A610" s="79"/>
      <c r="B610" s="32"/>
      <c r="C610" s="27"/>
      <c r="D610" s="66"/>
      <c r="E610" s="71"/>
      <c r="F610" s="48"/>
    </row>
    <row r="611" spans="1:6" ht="17.25">
      <c r="A611" s="79"/>
      <c r="B611" s="32"/>
      <c r="C611" s="27"/>
      <c r="D611" s="66"/>
      <c r="E611" s="71"/>
      <c r="F611" s="48"/>
    </row>
    <row r="612" spans="1:6" ht="17.25">
      <c r="A612" s="79"/>
      <c r="B612" s="32"/>
      <c r="C612" s="27"/>
      <c r="D612" s="66"/>
      <c r="E612" s="71"/>
      <c r="F612" s="48"/>
    </row>
    <row r="613" spans="1:6" ht="17.25">
      <c r="A613" s="79"/>
      <c r="B613" s="32"/>
      <c r="C613" s="27"/>
      <c r="D613" s="66"/>
      <c r="E613" s="71"/>
      <c r="F613" s="48"/>
    </row>
    <row r="614" spans="1:6" ht="17.25">
      <c r="A614" s="79"/>
      <c r="B614" s="32"/>
      <c r="C614" s="27"/>
      <c r="D614" s="66"/>
      <c r="E614" s="71"/>
      <c r="F614" s="48"/>
    </row>
    <row r="615" spans="1:6" ht="17.25">
      <c r="A615" s="79"/>
      <c r="B615" s="32"/>
      <c r="C615" s="27"/>
      <c r="D615" s="66"/>
      <c r="E615" s="71"/>
      <c r="F615" s="48"/>
    </row>
    <row r="616" spans="1:6" ht="17.25">
      <c r="A616" s="79"/>
      <c r="B616" s="32"/>
      <c r="C616" s="27"/>
      <c r="D616" s="66"/>
      <c r="E616" s="71"/>
      <c r="F616" s="48"/>
    </row>
    <row r="617" spans="1:6" ht="17.25">
      <c r="A617" s="79"/>
      <c r="B617" s="32"/>
      <c r="C617" s="27"/>
      <c r="D617" s="66"/>
      <c r="E617" s="71"/>
      <c r="F617" s="48"/>
    </row>
    <row r="618" spans="1:6" ht="17.25">
      <c r="A618" s="79"/>
      <c r="B618" s="32"/>
      <c r="C618" s="27"/>
      <c r="D618" s="66"/>
      <c r="E618" s="71"/>
      <c r="F618" s="48"/>
    </row>
    <row r="619" spans="1:6" ht="17.25">
      <c r="A619" s="79"/>
      <c r="B619" s="32"/>
      <c r="C619" s="27"/>
      <c r="D619" s="66"/>
      <c r="E619" s="71"/>
      <c r="F619" s="48"/>
    </row>
    <row r="620" spans="1:6" ht="17.25">
      <c r="A620" s="79"/>
      <c r="B620" s="32"/>
      <c r="C620" s="27"/>
      <c r="D620" s="66"/>
      <c r="E620" s="71"/>
      <c r="F620" s="48"/>
    </row>
    <row r="621" spans="1:6" ht="17.25">
      <c r="A621" s="79"/>
      <c r="B621" s="32"/>
      <c r="C621" s="27"/>
      <c r="D621" s="66"/>
      <c r="E621" s="71"/>
      <c r="F621" s="48"/>
    </row>
    <row r="622" spans="1:6" ht="17.25">
      <c r="A622" s="79"/>
      <c r="B622" s="32"/>
      <c r="C622" s="27"/>
      <c r="D622" s="66"/>
      <c r="E622" s="71"/>
      <c r="F622" s="48"/>
    </row>
    <row r="623" spans="1:6" ht="17.25">
      <c r="A623" s="79"/>
      <c r="B623" s="32"/>
      <c r="C623" s="27"/>
      <c r="D623" s="66"/>
      <c r="E623" s="71"/>
      <c r="F623" s="48"/>
    </row>
    <row r="624" spans="1:6" ht="17.25">
      <c r="A624" s="79"/>
      <c r="B624" s="32"/>
      <c r="C624" s="27"/>
      <c r="D624" s="66"/>
      <c r="E624" s="71"/>
      <c r="F624" s="48"/>
    </row>
    <row r="625" spans="1:6" ht="17.25">
      <c r="A625" s="79"/>
      <c r="B625" s="32"/>
      <c r="C625" s="27"/>
      <c r="D625" s="66"/>
      <c r="E625" s="71"/>
      <c r="F625" s="48"/>
    </row>
    <row r="626" spans="1:6" ht="18" thickBot="1">
      <c r="A626" s="79"/>
      <c r="B626" s="37"/>
      <c r="C626" s="30"/>
      <c r="D626" s="62"/>
      <c r="E626" s="72"/>
      <c r="F626" s="68"/>
    </row>
    <row r="627" spans="1:6" ht="30.75" customHeight="1" thickTop="1">
      <c r="A627" s="83"/>
      <c r="B627" s="525"/>
      <c r="C627" s="526"/>
      <c r="D627" s="526"/>
      <c r="E627" s="527"/>
      <c r="F627" s="69">
        <f>SUM(F591,F594)</f>
        <v>2700</v>
      </c>
    </row>
    <row r="628" spans="1:6" ht="34.5" customHeight="1">
      <c r="A628" s="519" t="s">
        <v>9</v>
      </c>
      <c r="B628" s="520"/>
      <c r="C628" s="520"/>
      <c r="D628" s="520"/>
      <c r="E628" s="520"/>
      <c r="F628" s="521"/>
    </row>
    <row r="629" spans="1:6" ht="18" thickBot="1">
      <c r="A629" s="78" t="s">
        <v>7</v>
      </c>
      <c r="B629" s="100" t="s">
        <v>3</v>
      </c>
      <c r="C629" s="26" t="s">
        <v>5</v>
      </c>
      <c r="D629" s="61" t="s">
        <v>4</v>
      </c>
      <c r="E629" s="70" t="s">
        <v>8</v>
      </c>
      <c r="F629" s="67" t="s">
        <v>6</v>
      </c>
    </row>
    <row r="630" spans="1:6" ht="18" thickTop="1">
      <c r="A630" s="79"/>
      <c r="B630" s="32"/>
      <c r="C630" s="27"/>
      <c r="D630" s="66"/>
      <c r="E630" s="71"/>
      <c r="F630" s="48"/>
    </row>
    <row r="631" spans="1:6" ht="36">
      <c r="A631" s="79"/>
      <c r="B631" s="176" t="s">
        <v>206</v>
      </c>
      <c r="C631" s="27"/>
      <c r="D631" s="66"/>
      <c r="E631" s="71"/>
      <c r="F631" s="48"/>
    </row>
    <row r="632" spans="1:6" ht="17.25">
      <c r="A632" s="79"/>
      <c r="B632" s="32"/>
      <c r="C632" s="27"/>
      <c r="D632" s="66"/>
      <c r="E632" s="71"/>
      <c r="F632" s="48"/>
    </row>
    <row r="633" spans="1:6" ht="78.75">
      <c r="A633" s="79"/>
      <c r="B633" s="177" t="s">
        <v>207</v>
      </c>
      <c r="C633" s="27"/>
      <c r="D633" s="66"/>
      <c r="E633" s="71"/>
      <c r="F633" s="48"/>
    </row>
    <row r="634" spans="1:6" ht="17.25">
      <c r="A634" s="79"/>
      <c r="B634" s="32"/>
      <c r="C634" s="27"/>
      <c r="D634" s="66"/>
      <c r="E634" s="71"/>
      <c r="F634" s="48"/>
    </row>
    <row r="635" spans="1:6" ht="17.25">
      <c r="A635" s="79"/>
      <c r="B635" s="178" t="s">
        <v>208</v>
      </c>
      <c r="C635" s="27"/>
      <c r="D635" s="66"/>
      <c r="E635" s="71"/>
      <c r="F635" s="48"/>
    </row>
    <row r="636" spans="1:6" ht="17.25">
      <c r="A636" s="79"/>
      <c r="B636" s="181" t="s">
        <v>209</v>
      </c>
      <c r="C636" s="200" t="s">
        <v>138</v>
      </c>
      <c r="D636" s="66">
        <v>2</v>
      </c>
      <c r="E636" s="71">
        <v>15</v>
      </c>
      <c r="F636" s="48">
        <f>D636*E636</f>
        <v>30</v>
      </c>
    </row>
    <row r="637" spans="1:6" ht="17.25">
      <c r="A637" s="79"/>
      <c r="B637" s="181" t="s">
        <v>210</v>
      </c>
      <c r="C637" s="200" t="s">
        <v>138</v>
      </c>
      <c r="D637" s="66">
        <v>2</v>
      </c>
      <c r="E637" s="71">
        <v>3.5</v>
      </c>
      <c r="F637" s="48">
        <f t="shared" ref="F637:F666" si="8">D637*E637</f>
        <v>7</v>
      </c>
    </row>
    <row r="638" spans="1:6" ht="17.25">
      <c r="A638" s="79"/>
      <c r="B638" s="181" t="s">
        <v>211</v>
      </c>
      <c r="C638" s="200" t="s">
        <v>138</v>
      </c>
      <c r="D638" s="66">
        <v>1</v>
      </c>
      <c r="E638" s="71">
        <v>20</v>
      </c>
      <c r="F638" s="48">
        <f t="shared" si="8"/>
        <v>20</v>
      </c>
    </row>
    <row r="639" spans="1:6" ht="17.25">
      <c r="A639" s="79"/>
      <c r="B639" s="181" t="s">
        <v>212</v>
      </c>
      <c r="C639" s="200" t="s">
        <v>138</v>
      </c>
      <c r="D639" s="66">
        <v>2</v>
      </c>
      <c r="E639" s="71">
        <v>3.5</v>
      </c>
      <c r="F639" s="48">
        <f t="shared" si="8"/>
        <v>7</v>
      </c>
    </row>
    <row r="640" spans="1:6" ht="17.25">
      <c r="A640" s="79"/>
      <c r="B640" s="32"/>
      <c r="C640" s="27"/>
      <c r="D640" s="66"/>
      <c r="E640" s="71"/>
      <c r="F640" s="48"/>
    </row>
    <row r="641" spans="1:6" ht="17.25">
      <c r="A641" s="79"/>
      <c r="B641" s="179" t="s">
        <v>213</v>
      </c>
      <c r="C641" s="27"/>
      <c r="D641" s="66"/>
      <c r="E641" s="71"/>
      <c r="F641" s="48"/>
    </row>
    <row r="642" spans="1:6" ht="17.25">
      <c r="A642" s="79"/>
      <c r="B642" s="180" t="s">
        <v>214</v>
      </c>
      <c r="C642" s="27" t="s">
        <v>104</v>
      </c>
      <c r="D642" s="66">
        <v>45</v>
      </c>
      <c r="E642" s="71">
        <v>8</v>
      </c>
      <c r="F642" s="48">
        <f t="shared" si="8"/>
        <v>360</v>
      </c>
    </row>
    <row r="643" spans="1:6" ht="17.25">
      <c r="A643" s="79"/>
      <c r="B643" s="181" t="s">
        <v>210</v>
      </c>
      <c r="C643" s="27" t="s">
        <v>138</v>
      </c>
      <c r="D643" s="66">
        <v>25</v>
      </c>
      <c r="E643" s="71">
        <v>3</v>
      </c>
      <c r="F643" s="48">
        <f t="shared" si="8"/>
        <v>75</v>
      </c>
    </row>
    <row r="644" spans="1:6" ht="17.25">
      <c r="A644" s="79"/>
      <c r="B644" s="181" t="s">
        <v>215</v>
      </c>
      <c r="C644" s="27" t="s">
        <v>138</v>
      </c>
      <c r="D644" s="66">
        <v>30</v>
      </c>
      <c r="E644" s="71">
        <v>5</v>
      </c>
      <c r="F644" s="48">
        <f t="shared" si="8"/>
        <v>150</v>
      </c>
    </row>
    <row r="645" spans="1:6" ht="17.25">
      <c r="A645" s="79"/>
      <c r="B645" s="181" t="s">
        <v>216</v>
      </c>
      <c r="C645" s="27" t="s">
        <v>138</v>
      </c>
      <c r="D645" s="66">
        <v>10</v>
      </c>
      <c r="E645" s="71">
        <v>20</v>
      </c>
      <c r="F645" s="48">
        <f t="shared" si="8"/>
        <v>200</v>
      </c>
    </row>
    <row r="646" spans="1:6" ht="17.25">
      <c r="A646" s="79"/>
      <c r="B646" s="181" t="s">
        <v>217</v>
      </c>
      <c r="C646" s="27" t="s">
        <v>138</v>
      </c>
      <c r="D646" s="66">
        <v>18</v>
      </c>
      <c r="E646" s="71">
        <v>5</v>
      </c>
      <c r="F646" s="48">
        <f t="shared" si="8"/>
        <v>90</v>
      </c>
    </row>
    <row r="647" spans="1:6" ht="17.25">
      <c r="A647" s="79"/>
      <c r="B647" s="181" t="s">
        <v>218</v>
      </c>
      <c r="C647" s="27" t="s">
        <v>138</v>
      </c>
      <c r="D647" s="66">
        <v>9</v>
      </c>
      <c r="E647" s="71">
        <v>12</v>
      </c>
      <c r="F647" s="48">
        <f t="shared" si="8"/>
        <v>108</v>
      </c>
    </row>
    <row r="648" spans="1:6" ht="17.25">
      <c r="A648" s="79"/>
      <c r="B648" s="181" t="s">
        <v>219</v>
      </c>
      <c r="C648" s="27" t="s">
        <v>138</v>
      </c>
      <c r="D648" s="66">
        <v>9</v>
      </c>
      <c r="E648" s="71">
        <v>5</v>
      </c>
      <c r="F648" s="48">
        <f t="shared" si="8"/>
        <v>45</v>
      </c>
    </row>
    <row r="649" spans="1:6" ht="17.25">
      <c r="A649" s="79"/>
      <c r="B649" s="181" t="s">
        <v>220</v>
      </c>
      <c r="C649" s="27" t="s">
        <v>138</v>
      </c>
      <c r="D649" s="66">
        <v>7</v>
      </c>
      <c r="E649" s="71">
        <v>3.5</v>
      </c>
      <c r="F649" s="48">
        <f t="shared" si="8"/>
        <v>24.5</v>
      </c>
    </row>
    <row r="650" spans="1:6" ht="17.25">
      <c r="A650" s="79"/>
      <c r="B650" s="181" t="s">
        <v>221</v>
      </c>
      <c r="C650" s="27" t="s">
        <v>138</v>
      </c>
      <c r="D650" s="66">
        <v>4</v>
      </c>
      <c r="E650" s="71">
        <v>12.5</v>
      </c>
      <c r="F650" s="48">
        <f t="shared" si="8"/>
        <v>50</v>
      </c>
    </row>
    <row r="651" spans="1:6" ht="17.25">
      <c r="A651" s="79"/>
      <c r="B651" s="181" t="s">
        <v>222</v>
      </c>
      <c r="C651" s="27" t="s">
        <v>138</v>
      </c>
      <c r="D651" s="66">
        <v>5</v>
      </c>
      <c r="E651" s="71">
        <v>10.5</v>
      </c>
      <c r="F651" s="48">
        <f t="shared" si="8"/>
        <v>52.5</v>
      </c>
    </row>
    <row r="652" spans="1:6" ht="17.25">
      <c r="A652" s="79"/>
      <c r="B652" s="181" t="s">
        <v>223</v>
      </c>
      <c r="C652" s="27" t="s">
        <v>138</v>
      </c>
      <c r="D652" s="66">
        <v>15</v>
      </c>
      <c r="E652" s="71">
        <v>8</v>
      </c>
      <c r="F652" s="48">
        <f t="shared" si="8"/>
        <v>120</v>
      </c>
    </row>
    <row r="653" spans="1:6" ht="17.25">
      <c r="A653" s="79"/>
      <c r="B653" s="32"/>
      <c r="C653" s="27"/>
      <c r="D653" s="66"/>
      <c r="E653" s="71"/>
      <c r="F653" s="48"/>
    </row>
    <row r="654" spans="1:6" ht="17.25">
      <c r="A654" s="79"/>
      <c r="B654" s="182" t="s">
        <v>224</v>
      </c>
      <c r="C654" s="27"/>
      <c r="D654" s="66"/>
      <c r="E654" s="71"/>
      <c r="F654" s="48"/>
    </row>
    <row r="655" spans="1:6" ht="17.25">
      <c r="A655" s="79"/>
      <c r="B655" s="180" t="s">
        <v>225</v>
      </c>
      <c r="C655" s="27" t="s">
        <v>104</v>
      </c>
      <c r="D655" s="66">
        <v>90</v>
      </c>
      <c r="E655" s="71">
        <v>5</v>
      </c>
      <c r="F655" s="48">
        <f t="shared" si="8"/>
        <v>450</v>
      </c>
    </row>
    <row r="656" spans="1:6" ht="17.25">
      <c r="A656" s="79"/>
      <c r="B656" s="180" t="s">
        <v>226</v>
      </c>
      <c r="C656" s="27" t="s">
        <v>138</v>
      </c>
      <c r="D656" s="66">
        <v>12</v>
      </c>
      <c r="E656" s="71">
        <v>3</v>
      </c>
      <c r="F656" s="48">
        <f t="shared" si="8"/>
        <v>36</v>
      </c>
    </row>
    <row r="657" spans="1:6" ht="17.25">
      <c r="A657" s="79"/>
      <c r="B657" s="180" t="s">
        <v>227</v>
      </c>
      <c r="C657" s="27" t="s">
        <v>138</v>
      </c>
      <c r="D657" s="66">
        <v>9</v>
      </c>
      <c r="E657" s="71">
        <v>3</v>
      </c>
      <c r="F657" s="48">
        <f t="shared" si="8"/>
        <v>27</v>
      </c>
    </row>
    <row r="658" spans="1:6" ht="17.25">
      <c r="A658" s="79"/>
      <c r="B658" s="180" t="s">
        <v>228</v>
      </c>
      <c r="C658" s="27" t="s">
        <v>138</v>
      </c>
      <c r="D658" s="66">
        <v>6</v>
      </c>
      <c r="E658" s="71">
        <v>5</v>
      </c>
      <c r="F658" s="48">
        <f t="shared" si="8"/>
        <v>30</v>
      </c>
    </row>
    <row r="659" spans="1:6" ht="17.25">
      <c r="A659" s="79"/>
      <c r="B659" s="180" t="s">
        <v>229</v>
      </c>
      <c r="C659" s="27" t="s">
        <v>138</v>
      </c>
      <c r="D659" s="66">
        <v>13</v>
      </c>
      <c r="E659" s="71">
        <v>10</v>
      </c>
      <c r="F659" s="48">
        <f t="shared" si="8"/>
        <v>130</v>
      </c>
    </row>
    <row r="660" spans="1:6" ht="17.25">
      <c r="A660" s="79"/>
      <c r="B660" s="181" t="s">
        <v>230</v>
      </c>
      <c r="C660" s="27" t="s">
        <v>138</v>
      </c>
      <c r="D660" s="66">
        <v>8</v>
      </c>
      <c r="E660" s="71">
        <v>6</v>
      </c>
      <c r="F660" s="48">
        <f t="shared" si="8"/>
        <v>48</v>
      </c>
    </row>
    <row r="661" spans="1:6" ht="17.25">
      <c r="A661" s="79"/>
      <c r="B661" s="181" t="s">
        <v>231</v>
      </c>
      <c r="C661" s="27" t="s">
        <v>138</v>
      </c>
      <c r="D661" s="66">
        <v>4</v>
      </c>
      <c r="E661" s="71">
        <v>8</v>
      </c>
      <c r="F661" s="48">
        <f t="shared" si="8"/>
        <v>32</v>
      </c>
    </row>
    <row r="662" spans="1:6" ht="17.25">
      <c r="A662" s="79"/>
      <c r="B662" s="181" t="s">
        <v>232</v>
      </c>
      <c r="C662" s="27" t="s">
        <v>299</v>
      </c>
      <c r="D662" s="66">
        <v>5</v>
      </c>
      <c r="E662" s="71">
        <v>9</v>
      </c>
      <c r="F662" s="48">
        <f t="shared" si="8"/>
        <v>45</v>
      </c>
    </row>
    <row r="663" spans="1:6" ht="17.25">
      <c r="A663" s="79"/>
      <c r="B663" s="181" t="s">
        <v>233</v>
      </c>
      <c r="C663" s="27" t="s">
        <v>138</v>
      </c>
      <c r="D663" s="66">
        <v>4</v>
      </c>
      <c r="E663" s="71">
        <v>16.75</v>
      </c>
      <c r="F663" s="48">
        <f t="shared" si="8"/>
        <v>67</v>
      </c>
    </row>
    <row r="664" spans="1:6" ht="17.25">
      <c r="A664" s="79"/>
      <c r="B664" s="183" t="s">
        <v>234</v>
      </c>
      <c r="C664" s="27"/>
      <c r="D664" s="66"/>
      <c r="E664" s="71"/>
      <c r="F664" s="48"/>
    </row>
    <row r="665" spans="1:6" ht="17.25">
      <c r="A665" s="79"/>
      <c r="B665" s="180" t="s">
        <v>235</v>
      </c>
      <c r="C665" s="27" t="s">
        <v>104</v>
      </c>
      <c r="D665" s="66">
        <v>15</v>
      </c>
      <c r="E665" s="71">
        <v>5</v>
      </c>
      <c r="F665" s="48">
        <f t="shared" si="8"/>
        <v>75</v>
      </c>
    </row>
    <row r="666" spans="1:6" ht="17.25">
      <c r="A666" s="79"/>
      <c r="B666" s="180" t="s">
        <v>236</v>
      </c>
      <c r="C666" s="27" t="s">
        <v>104</v>
      </c>
      <c r="D666" s="66">
        <v>80</v>
      </c>
      <c r="E666" s="71">
        <v>3.5</v>
      </c>
      <c r="F666" s="48">
        <f t="shared" si="8"/>
        <v>280</v>
      </c>
    </row>
    <row r="667" spans="1:6" ht="17.25">
      <c r="A667" s="79"/>
      <c r="B667" s="32"/>
      <c r="C667" s="27"/>
      <c r="D667" s="66"/>
      <c r="E667" s="71"/>
      <c r="F667" s="48"/>
    </row>
    <row r="668" spans="1:6" ht="18" thickBot="1">
      <c r="A668" s="79"/>
      <c r="B668" s="37"/>
      <c r="C668" s="30"/>
      <c r="D668" s="62"/>
      <c r="E668" s="72"/>
      <c r="F668" s="68"/>
    </row>
    <row r="669" spans="1:6" ht="27" customHeight="1" thickTop="1">
      <c r="A669" s="83"/>
      <c r="B669" s="525"/>
      <c r="C669" s="526"/>
      <c r="D669" s="526"/>
      <c r="E669" s="527"/>
      <c r="F669" s="69">
        <f>SUM(F665:F666,F655:F663,F642:F652,F636:F639)</f>
        <v>2559</v>
      </c>
    </row>
    <row r="670" spans="1:6" ht="33.75" customHeight="1">
      <c r="A670" s="519" t="s">
        <v>9</v>
      </c>
      <c r="B670" s="520"/>
      <c r="C670" s="520"/>
      <c r="D670" s="520"/>
      <c r="E670" s="520"/>
      <c r="F670" s="521"/>
    </row>
    <row r="671" spans="1:6" ht="18" thickBot="1">
      <c r="A671" s="78" t="s">
        <v>7</v>
      </c>
      <c r="B671" s="100" t="s">
        <v>3</v>
      </c>
      <c r="C671" s="26" t="s">
        <v>5</v>
      </c>
      <c r="D671" s="61" t="s">
        <v>4</v>
      </c>
      <c r="E671" s="70" t="s">
        <v>8</v>
      </c>
      <c r="F671" s="67" t="s">
        <v>6</v>
      </c>
    </row>
    <row r="672" spans="1:6" ht="18" thickTop="1">
      <c r="A672" s="79"/>
      <c r="B672" s="32"/>
      <c r="C672" s="27"/>
      <c r="D672" s="66"/>
      <c r="E672" s="71"/>
      <c r="F672" s="48"/>
    </row>
    <row r="673" spans="1:6" ht="17.25">
      <c r="A673" s="79"/>
      <c r="B673" s="183" t="s">
        <v>237</v>
      </c>
      <c r="C673" s="27"/>
      <c r="D673" s="66"/>
      <c r="E673" s="71"/>
      <c r="F673" s="48"/>
    </row>
    <row r="674" spans="1:6" ht="17.25">
      <c r="A674" s="79"/>
      <c r="B674" s="180" t="s">
        <v>238</v>
      </c>
      <c r="C674" s="27" t="s">
        <v>104</v>
      </c>
      <c r="D674" s="66">
        <v>75</v>
      </c>
      <c r="E674" s="71">
        <v>3</v>
      </c>
      <c r="F674" s="48">
        <f t="shared" ref="F674:F682" si="9">D674*E674</f>
        <v>225</v>
      </c>
    </row>
    <row r="675" spans="1:6" ht="17.25">
      <c r="A675" s="79"/>
      <c r="B675" s="184" t="s">
        <v>239</v>
      </c>
      <c r="C675" s="27" t="s">
        <v>138</v>
      </c>
      <c r="D675" s="66">
        <v>8</v>
      </c>
      <c r="E675" s="71">
        <v>8</v>
      </c>
      <c r="F675" s="48">
        <f t="shared" si="9"/>
        <v>64</v>
      </c>
    </row>
    <row r="676" spans="1:6" ht="17.25">
      <c r="A676" s="79"/>
      <c r="B676" s="181" t="s">
        <v>298</v>
      </c>
      <c r="C676" s="27" t="s">
        <v>138</v>
      </c>
      <c r="D676" s="66">
        <v>3</v>
      </c>
      <c r="E676" s="71">
        <v>15</v>
      </c>
      <c r="F676" s="48">
        <f t="shared" si="9"/>
        <v>45</v>
      </c>
    </row>
    <row r="677" spans="1:6" ht="17.25">
      <c r="A677" s="79"/>
      <c r="B677" s="180" t="s">
        <v>240</v>
      </c>
      <c r="C677" s="27" t="s">
        <v>138</v>
      </c>
      <c r="D677" s="66">
        <v>3</v>
      </c>
      <c r="E677" s="71">
        <v>3.5</v>
      </c>
      <c r="F677" s="48">
        <f t="shared" si="9"/>
        <v>10.5</v>
      </c>
    </row>
    <row r="678" spans="1:6" ht="17.25">
      <c r="A678" s="79"/>
      <c r="B678" s="184" t="s">
        <v>241</v>
      </c>
      <c r="C678" s="27" t="s">
        <v>138</v>
      </c>
      <c r="D678" s="66">
        <v>2</v>
      </c>
      <c r="E678" s="71">
        <v>3.5</v>
      </c>
      <c r="F678" s="48">
        <f t="shared" si="9"/>
        <v>7</v>
      </c>
    </row>
    <row r="679" spans="1:6" ht="17.25">
      <c r="A679" s="79"/>
      <c r="B679" s="180" t="s">
        <v>242</v>
      </c>
      <c r="C679" s="27" t="s">
        <v>138</v>
      </c>
      <c r="D679" s="66">
        <v>8</v>
      </c>
      <c r="E679" s="71">
        <v>3</v>
      </c>
      <c r="F679" s="48">
        <f t="shared" si="9"/>
        <v>24</v>
      </c>
    </row>
    <row r="680" spans="1:6" ht="17.25">
      <c r="A680" s="79"/>
      <c r="B680" s="180" t="s">
        <v>240</v>
      </c>
      <c r="C680" s="27" t="s">
        <v>138</v>
      </c>
      <c r="D680" s="66">
        <v>3</v>
      </c>
      <c r="E680" s="71">
        <v>10</v>
      </c>
      <c r="F680" s="48">
        <f t="shared" si="9"/>
        <v>30</v>
      </c>
    </row>
    <row r="681" spans="1:6" ht="17.25">
      <c r="A681" s="79"/>
      <c r="B681" s="180" t="s">
        <v>243</v>
      </c>
      <c r="C681" s="27" t="s">
        <v>138</v>
      </c>
      <c r="D681" s="66">
        <v>8</v>
      </c>
      <c r="E681" s="71">
        <v>5.3</v>
      </c>
      <c r="F681" s="48">
        <f t="shared" si="9"/>
        <v>42.4</v>
      </c>
    </row>
    <row r="682" spans="1:6" ht="17.25">
      <c r="A682" s="79"/>
      <c r="B682" s="180" t="s">
        <v>244</v>
      </c>
      <c r="C682" s="27" t="s">
        <v>138</v>
      </c>
      <c r="D682" s="66">
        <v>2</v>
      </c>
      <c r="E682" s="71">
        <v>35</v>
      </c>
      <c r="F682" s="48">
        <f t="shared" si="9"/>
        <v>70</v>
      </c>
    </row>
    <row r="683" spans="1:6" ht="17.25">
      <c r="A683" s="79"/>
      <c r="B683" s="32"/>
      <c r="C683" s="27"/>
      <c r="D683" s="66"/>
      <c r="E683" s="71"/>
      <c r="F683" s="48"/>
    </row>
    <row r="684" spans="1:6" ht="17.25">
      <c r="A684" s="79"/>
      <c r="B684" s="182" t="s">
        <v>245</v>
      </c>
      <c r="C684" s="27"/>
      <c r="D684" s="66"/>
      <c r="E684" s="71"/>
      <c r="F684" s="48"/>
    </row>
    <row r="685" spans="1:6" ht="17.25">
      <c r="A685" s="79"/>
      <c r="B685" s="185" t="s">
        <v>246</v>
      </c>
      <c r="C685" s="27" t="s">
        <v>138</v>
      </c>
      <c r="D685" s="66">
        <v>12</v>
      </c>
      <c r="E685" s="71">
        <v>90</v>
      </c>
      <c r="F685" s="48">
        <f>D685*E685</f>
        <v>1080</v>
      </c>
    </row>
    <row r="686" spans="1:6" ht="17.25">
      <c r="A686" s="79"/>
      <c r="B686" s="185" t="s">
        <v>247</v>
      </c>
      <c r="C686" s="27" t="s">
        <v>138</v>
      </c>
      <c r="D686" s="66">
        <v>1</v>
      </c>
      <c r="E686" s="71">
        <v>55.5</v>
      </c>
      <c r="F686" s="48">
        <f>D686*E686</f>
        <v>55.5</v>
      </c>
    </row>
    <row r="687" spans="1:6" ht="17.25">
      <c r="A687" s="79"/>
      <c r="B687" s="32"/>
      <c r="C687" s="27"/>
      <c r="D687" s="66"/>
      <c r="E687" s="71"/>
      <c r="F687" s="48"/>
    </row>
    <row r="688" spans="1:6" ht="17.25">
      <c r="A688" s="79"/>
      <c r="B688" s="32"/>
      <c r="C688" s="27"/>
      <c r="D688" s="66"/>
      <c r="E688" s="71"/>
      <c r="F688" s="48"/>
    </row>
    <row r="689" spans="1:6" ht="17.25">
      <c r="A689" s="79"/>
      <c r="B689" s="32"/>
      <c r="C689" s="27"/>
      <c r="D689" s="66"/>
      <c r="E689" s="71"/>
      <c r="F689" s="48"/>
    </row>
    <row r="690" spans="1:6" ht="18">
      <c r="A690" s="79"/>
      <c r="B690" s="229" t="s">
        <v>300</v>
      </c>
      <c r="C690" s="27"/>
      <c r="D690" s="66"/>
      <c r="E690" s="95"/>
      <c r="F690" s="48"/>
    </row>
    <row r="691" spans="1:6" ht="17.25">
      <c r="A691" s="79"/>
      <c r="B691" s="227"/>
      <c r="C691" s="27"/>
      <c r="D691" s="66"/>
      <c r="E691" s="95"/>
      <c r="F691" s="48"/>
    </row>
    <row r="692" spans="1:6" ht="60">
      <c r="A692" s="79"/>
      <c r="B692" s="230" t="s">
        <v>301</v>
      </c>
      <c r="C692" s="27"/>
      <c r="D692" s="66"/>
      <c r="E692" s="95"/>
      <c r="F692" s="48"/>
    </row>
    <row r="693" spans="1:6" ht="17.25">
      <c r="A693" s="79"/>
      <c r="B693" s="228"/>
      <c r="C693" s="27"/>
      <c r="D693" s="66"/>
      <c r="E693" s="95"/>
      <c r="F693" s="48"/>
    </row>
    <row r="694" spans="1:6" ht="31.5">
      <c r="A694" s="79"/>
      <c r="B694" s="231" t="s">
        <v>303</v>
      </c>
      <c r="C694" s="28" t="s">
        <v>114</v>
      </c>
      <c r="D694" s="66">
        <v>2</v>
      </c>
      <c r="E694" s="95">
        <v>875</v>
      </c>
      <c r="F694" s="48">
        <f>D694*E694</f>
        <v>1750</v>
      </c>
    </row>
    <row r="695" spans="1:6" ht="17.25">
      <c r="A695" s="79"/>
      <c r="B695" s="32"/>
      <c r="C695" s="27"/>
      <c r="D695" s="66"/>
      <c r="E695" s="95"/>
      <c r="F695" s="48"/>
    </row>
    <row r="696" spans="1:6" ht="31.5">
      <c r="A696" s="79"/>
      <c r="B696" s="231" t="s">
        <v>302</v>
      </c>
      <c r="C696" s="28" t="s">
        <v>114</v>
      </c>
      <c r="D696" s="66">
        <v>2</v>
      </c>
      <c r="E696" s="95">
        <v>185</v>
      </c>
      <c r="F696" s="48">
        <f t="shared" ref="F696:F702" si="10">D696*E696</f>
        <v>370</v>
      </c>
    </row>
    <row r="697" spans="1:6" ht="17.25">
      <c r="A697" s="79"/>
      <c r="B697" s="32"/>
      <c r="C697" s="27"/>
      <c r="D697" s="66"/>
      <c r="E697" s="95"/>
      <c r="F697" s="48"/>
    </row>
    <row r="698" spans="1:6" ht="31.5">
      <c r="A698" s="79"/>
      <c r="B698" s="232" t="s">
        <v>304</v>
      </c>
      <c r="C698" s="28" t="s">
        <v>114</v>
      </c>
      <c r="D698" s="66">
        <v>2</v>
      </c>
      <c r="E698" s="95">
        <v>35</v>
      </c>
      <c r="F698" s="48">
        <f t="shared" si="10"/>
        <v>70</v>
      </c>
    </row>
    <row r="699" spans="1:6" ht="17.25">
      <c r="A699" s="79"/>
      <c r="B699" s="32"/>
      <c r="C699" s="27"/>
      <c r="D699" s="66"/>
      <c r="E699" s="71"/>
      <c r="F699" s="48"/>
    </row>
    <row r="700" spans="1:6" ht="47.25">
      <c r="A700" s="79"/>
      <c r="B700" s="232" t="s">
        <v>305</v>
      </c>
      <c r="C700" s="28" t="s">
        <v>138</v>
      </c>
      <c r="D700" s="66">
        <v>2</v>
      </c>
      <c r="E700" s="71">
        <v>55</v>
      </c>
      <c r="F700" s="48">
        <f t="shared" si="10"/>
        <v>110</v>
      </c>
    </row>
    <row r="701" spans="1:6" ht="17.25">
      <c r="A701" s="79"/>
      <c r="B701" s="32"/>
      <c r="C701" s="27"/>
      <c r="D701" s="66"/>
      <c r="E701" s="71"/>
      <c r="F701" s="48"/>
    </row>
    <row r="702" spans="1:6" ht="31.5">
      <c r="A702" s="79"/>
      <c r="B702" s="224" t="s">
        <v>306</v>
      </c>
      <c r="C702" s="28" t="s">
        <v>138</v>
      </c>
      <c r="D702" s="66">
        <v>3</v>
      </c>
      <c r="E702" s="71">
        <v>85</v>
      </c>
      <c r="F702" s="48">
        <f t="shared" si="10"/>
        <v>255</v>
      </c>
    </row>
    <row r="703" spans="1:6" ht="17.25">
      <c r="A703" s="79"/>
      <c r="B703" s="32"/>
      <c r="C703" s="27"/>
      <c r="D703" s="66"/>
      <c r="E703" s="71"/>
      <c r="F703" s="48"/>
    </row>
    <row r="704" spans="1:6" ht="17.25">
      <c r="A704" s="79"/>
      <c r="B704" s="32"/>
      <c r="C704" s="27"/>
      <c r="D704" s="66"/>
      <c r="E704" s="71"/>
      <c r="F704" s="48"/>
    </row>
    <row r="705" spans="1:7" ht="17.25">
      <c r="A705" s="79"/>
      <c r="B705" s="32"/>
      <c r="C705" s="27"/>
      <c r="D705" s="66"/>
      <c r="E705" s="71"/>
      <c r="F705" s="48"/>
    </row>
    <row r="706" spans="1:7" ht="17.25">
      <c r="A706" s="79"/>
      <c r="B706" s="32"/>
      <c r="C706" s="27"/>
      <c r="D706" s="66"/>
      <c r="E706" s="71"/>
      <c r="F706" s="48"/>
    </row>
    <row r="707" spans="1:7" ht="17.25">
      <c r="A707" s="79"/>
      <c r="B707" s="32"/>
      <c r="C707" s="27"/>
      <c r="D707" s="66"/>
      <c r="E707" s="71"/>
      <c r="F707" s="48"/>
    </row>
    <row r="708" spans="1:7" ht="17.25">
      <c r="A708" s="79"/>
      <c r="B708" s="32"/>
      <c r="C708" s="27"/>
      <c r="D708" s="66"/>
      <c r="E708" s="71"/>
      <c r="F708" s="48"/>
    </row>
    <row r="709" spans="1:7" ht="18" thickBot="1">
      <c r="A709" s="82"/>
      <c r="B709" s="37"/>
      <c r="C709" s="30"/>
      <c r="D709" s="62"/>
      <c r="E709" s="72"/>
      <c r="F709" s="68"/>
    </row>
    <row r="710" spans="1:7" ht="25.5" customHeight="1" thickTop="1">
      <c r="A710" s="522"/>
      <c r="B710" s="523"/>
      <c r="C710" s="523"/>
      <c r="D710" s="523"/>
      <c r="E710" s="524"/>
      <c r="F710" s="297">
        <f>SUM(F674:F682,F685:F686)</f>
        <v>1653.4</v>
      </c>
    </row>
    <row r="711" spans="1:7" ht="36" customHeight="1">
      <c r="A711" s="519" t="s">
        <v>9</v>
      </c>
      <c r="B711" s="520"/>
      <c r="C711" s="520"/>
      <c r="D711" s="520"/>
      <c r="E711" s="520"/>
      <c r="F711" s="521"/>
    </row>
    <row r="712" spans="1:7" ht="18" thickBot="1">
      <c r="A712" s="78" t="s">
        <v>7</v>
      </c>
      <c r="B712" s="100" t="s">
        <v>3</v>
      </c>
      <c r="C712" s="26" t="s">
        <v>5</v>
      </c>
      <c r="D712" s="61" t="s">
        <v>4</v>
      </c>
      <c r="E712" s="70" t="s">
        <v>8</v>
      </c>
      <c r="F712" s="67" t="s">
        <v>6</v>
      </c>
    </row>
    <row r="713" spans="1:7" ht="18" thickTop="1">
      <c r="A713" s="79"/>
      <c r="B713" s="32"/>
      <c r="C713" s="27"/>
      <c r="D713" s="66"/>
      <c r="E713" s="71"/>
      <c r="F713" s="48"/>
    </row>
    <row r="714" spans="1:7" ht="17.25">
      <c r="A714" s="79"/>
      <c r="B714" s="103" t="s">
        <v>257</v>
      </c>
      <c r="C714" s="27"/>
      <c r="D714" s="66"/>
      <c r="E714" s="71"/>
      <c r="F714" s="48"/>
    </row>
    <row r="715" spans="1:7" ht="17.25">
      <c r="A715" s="79"/>
      <c r="B715" s="103"/>
      <c r="C715" s="27"/>
      <c r="D715" s="66"/>
      <c r="E715" s="71"/>
      <c r="F715" s="48"/>
    </row>
    <row r="716" spans="1:7" ht="17.25">
      <c r="A716" s="79"/>
      <c r="B716" s="109" t="s">
        <v>261</v>
      </c>
      <c r="C716" s="27"/>
      <c r="D716" s="66"/>
      <c r="E716" s="71"/>
      <c r="F716" s="48"/>
    </row>
    <row r="717" spans="1:7" ht="17.25">
      <c r="A717" s="79"/>
      <c r="B717" s="32" t="s">
        <v>262</v>
      </c>
      <c r="C717" s="27" t="s">
        <v>102</v>
      </c>
      <c r="D717" s="66">
        <v>22.5</v>
      </c>
      <c r="E717" s="71">
        <v>15</v>
      </c>
      <c r="F717" s="48">
        <f>D717*E717</f>
        <v>337.5</v>
      </c>
      <c r="G717" s="238" t="s">
        <v>326</v>
      </c>
    </row>
    <row r="718" spans="1:7" ht="17.25">
      <c r="A718" s="79"/>
      <c r="B718" s="32"/>
      <c r="C718" s="27"/>
      <c r="D718" s="66"/>
      <c r="E718" s="71"/>
      <c r="F718" s="48"/>
    </row>
    <row r="719" spans="1:7" ht="31.5">
      <c r="A719" s="79"/>
      <c r="B719" s="13" t="s">
        <v>263</v>
      </c>
      <c r="C719" s="28" t="s">
        <v>102</v>
      </c>
      <c r="D719" s="66">
        <v>0.75</v>
      </c>
      <c r="E719" s="71">
        <v>5</v>
      </c>
      <c r="F719" s="48">
        <f>D719*E719</f>
        <v>3.75</v>
      </c>
    </row>
    <row r="720" spans="1:7" ht="17.25">
      <c r="A720" s="79"/>
      <c r="B720" s="32"/>
      <c r="C720" s="27"/>
      <c r="D720" s="66"/>
      <c r="E720" s="71"/>
      <c r="F720" s="48"/>
    </row>
    <row r="721" spans="1:6" ht="31.5">
      <c r="A721" s="79"/>
      <c r="B721" s="34" t="s">
        <v>266</v>
      </c>
      <c r="C721" s="27"/>
      <c r="D721" s="66"/>
      <c r="E721" s="71"/>
      <c r="F721" s="48"/>
    </row>
    <row r="722" spans="1:6" ht="17.25">
      <c r="A722" s="79"/>
      <c r="B722" s="32"/>
      <c r="C722" s="27"/>
      <c r="D722" s="66"/>
      <c r="E722" s="71"/>
      <c r="F722" s="48"/>
    </row>
    <row r="723" spans="1:6" ht="17.25">
      <c r="A723" s="79"/>
      <c r="B723" s="32" t="s">
        <v>264</v>
      </c>
      <c r="C723" s="27" t="s">
        <v>102</v>
      </c>
      <c r="D723" s="66">
        <v>0.38</v>
      </c>
      <c r="E723" s="71">
        <v>202</v>
      </c>
      <c r="F723" s="48">
        <f>D723*E723</f>
        <v>76.760000000000005</v>
      </c>
    </row>
    <row r="724" spans="1:6" ht="17.25">
      <c r="A724" s="79"/>
      <c r="B724" s="32"/>
      <c r="C724" s="27"/>
      <c r="D724" s="66"/>
      <c r="E724" s="71"/>
      <c r="F724" s="48"/>
    </row>
    <row r="725" spans="1:6" ht="31.5">
      <c r="A725" s="79"/>
      <c r="B725" s="34" t="s">
        <v>265</v>
      </c>
      <c r="C725" s="27"/>
      <c r="D725" s="66"/>
      <c r="E725" s="71"/>
      <c r="F725" s="48"/>
    </row>
    <row r="726" spans="1:6" ht="17.25">
      <c r="A726" s="79"/>
      <c r="B726" s="32"/>
      <c r="C726" s="27"/>
      <c r="D726" s="66"/>
      <c r="E726" s="71"/>
      <c r="F726" s="48"/>
    </row>
    <row r="727" spans="1:6" ht="17.25">
      <c r="A727" s="79"/>
      <c r="B727" s="32" t="s">
        <v>267</v>
      </c>
      <c r="C727" s="27" t="s">
        <v>102</v>
      </c>
      <c r="D727" s="66">
        <v>0.75</v>
      </c>
      <c r="E727" s="71">
        <v>202</v>
      </c>
      <c r="F727" s="48">
        <f>D727*E727</f>
        <v>151.5</v>
      </c>
    </row>
    <row r="728" spans="1:6" ht="17.25">
      <c r="A728" s="79"/>
      <c r="B728" s="32"/>
      <c r="C728" s="27"/>
      <c r="D728" s="66"/>
      <c r="E728" s="71"/>
      <c r="F728" s="48"/>
    </row>
    <row r="729" spans="1:6" ht="17.25">
      <c r="A729" s="79"/>
      <c r="B729" s="109" t="s">
        <v>55</v>
      </c>
      <c r="C729" s="27"/>
      <c r="D729" s="66"/>
      <c r="E729" s="71"/>
      <c r="F729" s="48"/>
    </row>
    <row r="730" spans="1:6" ht="47.25">
      <c r="A730" s="79"/>
      <c r="B730" s="110" t="s">
        <v>56</v>
      </c>
      <c r="C730" s="27"/>
      <c r="D730" s="66"/>
      <c r="E730" s="71"/>
      <c r="F730" s="48"/>
    </row>
    <row r="731" spans="1:6" ht="17.25">
      <c r="A731" s="79"/>
      <c r="B731" s="32"/>
      <c r="C731" s="27"/>
      <c r="D731" s="66"/>
      <c r="E731" s="71"/>
      <c r="F731" s="48"/>
    </row>
    <row r="732" spans="1:6" ht="31.5">
      <c r="A732" s="79"/>
      <c r="B732" s="111" t="s">
        <v>57</v>
      </c>
      <c r="C732" s="27"/>
      <c r="D732" s="66"/>
      <c r="E732" s="71"/>
      <c r="F732" s="48"/>
    </row>
    <row r="733" spans="1:6" ht="17.25">
      <c r="A733" s="79"/>
      <c r="B733" s="32"/>
      <c r="C733" s="38"/>
      <c r="D733" s="65"/>
      <c r="E733" s="71"/>
      <c r="F733" s="48"/>
    </row>
    <row r="734" spans="1:6" ht="17.25">
      <c r="A734" s="79"/>
      <c r="B734" s="32" t="s">
        <v>275</v>
      </c>
      <c r="C734" s="38"/>
      <c r="D734" s="65"/>
      <c r="E734" s="71"/>
      <c r="F734" s="48"/>
    </row>
    <row r="735" spans="1:6" ht="17.25">
      <c r="A735" s="79"/>
      <c r="B735" s="205" t="s">
        <v>276</v>
      </c>
      <c r="C735" s="38" t="s">
        <v>63</v>
      </c>
      <c r="D735" s="65">
        <v>91.1</v>
      </c>
      <c r="E735" s="71">
        <v>3</v>
      </c>
      <c r="F735" s="48">
        <f>D735*E735</f>
        <v>273.29999999999995</v>
      </c>
    </row>
    <row r="736" spans="1:6" ht="17.25">
      <c r="A736" s="79"/>
      <c r="B736" s="205" t="s">
        <v>96</v>
      </c>
      <c r="C736" s="38" t="s">
        <v>63</v>
      </c>
      <c r="D736" s="65">
        <v>42.7</v>
      </c>
      <c r="E736" s="71">
        <v>3</v>
      </c>
      <c r="F736" s="48">
        <f>D736*E736</f>
        <v>128.10000000000002</v>
      </c>
    </row>
    <row r="737" spans="1:6" ht="17.25">
      <c r="A737" s="79"/>
      <c r="B737" s="205" t="s">
        <v>277</v>
      </c>
      <c r="C737" s="38" t="s">
        <v>63</v>
      </c>
      <c r="D737" s="65">
        <v>39.1</v>
      </c>
      <c r="E737" s="71">
        <v>3</v>
      </c>
      <c r="F737" s="48">
        <f>D737*E737</f>
        <v>117.30000000000001</v>
      </c>
    </row>
    <row r="738" spans="1:6" ht="17.25">
      <c r="A738" s="79"/>
      <c r="B738" s="205" t="s">
        <v>278</v>
      </c>
      <c r="C738" s="38" t="s">
        <v>63</v>
      </c>
      <c r="D738" s="65">
        <v>91.1</v>
      </c>
      <c r="E738" s="71">
        <v>3</v>
      </c>
      <c r="F738" s="48">
        <f>D738*E738</f>
        <v>273.29999999999995</v>
      </c>
    </row>
    <row r="739" spans="1:6" ht="17.25">
      <c r="A739" s="79"/>
      <c r="B739" s="32"/>
      <c r="C739" s="278"/>
      <c r="D739" s="197"/>
      <c r="E739" s="71"/>
      <c r="F739" s="48"/>
    </row>
    <row r="740" spans="1:6" ht="17.25">
      <c r="A740" s="79"/>
      <c r="B740" s="32" t="s">
        <v>273</v>
      </c>
      <c r="C740" s="278"/>
      <c r="D740" s="197"/>
      <c r="E740" s="71"/>
      <c r="F740" s="48"/>
    </row>
    <row r="741" spans="1:6" ht="17.25">
      <c r="A741" s="79"/>
      <c r="B741" s="131" t="s">
        <v>274</v>
      </c>
      <c r="C741" s="38" t="s">
        <v>63</v>
      </c>
      <c r="D741" s="65">
        <v>26.4</v>
      </c>
      <c r="E741" s="71">
        <v>3</v>
      </c>
      <c r="F741" s="48">
        <f>D741*E741</f>
        <v>79.199999999999989</v>
      </c>
    </row>
    <row r="742" spans="1:6" ht="17.25">
      <c r="A742" s="79"/>
      <c r="B742" s="131" t="s">
        <v>96</v>
      </c>
      <c r="C742" s="27" t="s">
        <v>63</v>
      </c>
      <c r="D742" s="66">
        <v>28.1</v>
      </c>
      <c r="E742" s="71">
        <v>3</v>
      </c>
      <c r="F742" s="48">
        <f>D742*E742</f>
        <v>84.300000000000011</v>
      </c>
    </row>
    <row r="743" spans="1:6" ht="17.25">
      <c r="A743" s="79"/>
      <c r="B743" s="133"/>
      <c r="C743" s="27"/>
      <c r="D743" s="66"/>
      <c r="E743" s="71"/>
      <c r="F743" s="48"/>
    </row>
    <row r="744" spans="1:6" ht="17.25">
      <c r="A744" s="79"/>
      <c r="B744" s="106" t="s">
        <v>53</v>
      </c>
      <c r="C744" s="27"/>
      <c r="D744" s="66"/>
      <c r="E744" s="71"/>
      <c r="F744" s="48"/>
    </row>
    <row r="745" spans="1:6" ht="17.25">
      <c r="A745" s="79"/>
      <c r="B745" s="32"/>
      <c r="C745" s="27"/>
      <c r="D745" s="66"/>
      <c r="E745" s="71"/>
      <c r="F745" s="48"/>
    </row>
    <row r="746" spans="1:6" ht="17.25">
      <c r="A746" s="79"/>
      <c r="B746" s="32" t="s">
        <v>268</v>
      </c>
      <c r="C746" s="27" t="s">
        <v>46</v>
      </c>
      <c r="D746" s="66">
        <v>7.5</v>
      </c>
      <c r="E746" s="71">
        <v>15</v>
      </c>
      <c r="F746" s="48">
        <f>D746*E746</f>
        <v>112.5</v>
      </c>
    </row>
    <row r="747" spans="1:6" ht="17.25">
      <c r="A747" s="79"/>
      <c r="B747" s="32" t="s">
        <v>279</v>
      </c>
      <c r="C747" s="27" t="s">
        <v>46</v>
      </c>
      <c r="D747" s="66">
        <v>2.2000000000000002</v>
      </c>
      <c r="E747" s="71">
        <v>15</v>
      </c>
      <c r="F747" s="48">
        <f>D747*E747</f>
        <v>33</v>
      </c>
    </row>
    <row r="748" spans="1:6" ht="17.25">
      <c r="A748" s="79"/>
      <c r="B748" s="32" t="s">
        <v>280</v>
      </c>
      <c r="C748" s="27" t="s">
        <v>46</v>
      </c>
      <c r="D748" s="66">
        <v>9.4</v>
      </c>
      <c r="E748" s="71">
        <v>15</v>
      </c>
      <c r="F748" s="48">
        <f>D748*E748</f>
        <v>141</v>
      </c>
    </row>
    <row r="749" spans="1:6" ht="17.25">
      <c r="A749" s="79"/>
      <c r="B749" s="107"/>
      <c r="C749" s="27"/>
      <c r="D749" s="66"/>
      <c r="E749" s="71"/>
      <c r="F749" s="48"/>
    </row>
    <row r="750" spans="1:6" ht="47.25">
      <c r="A750" s="79"/>
      <c r="B750" s="121" t="s">
        <v>269</v>
      </c>
      <c r="C750" s="27"/>
      <c r="D750" s="66"/>
      <c r="E750" s="71"/>
      <c r="F750" s="48"/>
    </row>
    <row r="751" spans="1:6" ht="17.25">
      <c r="A751" s="79"/>
      <c r="B751" s="107"/>
      <c r="C751" s="27"/>
      <c r="D751" s="66"/>
      <c r="E751" s="71"/>
      <c r="F751" s="48"/>
    </row>
    <row r="752" spans="1:6" ht="17.25">
      <c r="A752" s="79"/>
      <c r="B752" s="122" t="s">
        <v>270</v>
      </c>
      <c r="C752" s="27" t="s">
        <v>46</v>
      </c>
      <c r="D752" s="66">
        <v>30.8</v>
      </c>
      <c r="E752" s="71">
        <v>30</v>
      </c>
      <c r="F752" s="48">
        <f>D752*E752</f>
        <v>924</v>
      </c>
    </row>
    <row r="753" spans="1:6" ht="17.25">
      <c r="A753" s="79"/>
      <c r="B753" s="32"/>
      <c r="C753" s="27"/>
      <c r="D753" s="66"/>
      <c r="E753" s="71"/>
      <c r="F753" s="48"/>
    </row>
    <row r="754" spans="1:6" ht="17.25">
      <c r="A754" s="79"/>
      <c r="B754" s="204" t="s">
        <v>271</v>
      </c>
      <c r="C754" s="27"/>
      <c r="D754" s="66"/>
      <c r="E754" s="71"/>
      <c r="F754" s="48"/>
    </row>
    <row r="755" spans="1:6" ht="18.75">
      <c r="A755" s="79"/>
      <c r="B755" s="141" t="s">
        <v>272</v>
      </c>
      <c r="C755" s="27"/>
      <c r="D755" s="66"/>
      <c r="E755" s="71"/>
      <c r="F755" s="48"/>
    </row>
    <row r="756" spans="1:6" ht="17.25">
      <c r="A756" s="79"/>
      <c r="B756" s="41"/>
      <c r="C756" s="27"/>
      <c r="D756" s="66"/>
      <c r="E756" s="71"/>
      <c r="F756" s="48"/>
    </row>
    <row r="757" spans="1:6" ht="17.25">
      <c r="A757" s="79"/>
      <c r="B757" s="142" t="s">
        <v>129</v>
      </c>
      <c r="C757" s="27" t="s">
        <v>46</v>
      </c>
      <c r="D757" s="66">
        <v>26.3</v>
      </c>
      <c r="E757" s="71">
        <v>15</v>
      </c>
      <c r="F757" s="48">
        <f>D757*E757</f>
        <v>394.5</v>
      </c>
    </row>
    <row r="758" spans="1:6" ht="17.25">
      <c r="A758" s="79"/>
      <c r="B758" s="32"/>
      <c r="C758" s="27"/>
      <c r="D758" s="66"/>
      <c r="E758" s="71"/>
      <c r="F758" s="48"/>
    </row>
    <row r="759" spans="1:6" ht="18" thickBot="1">
      <c r="A759" s="79"/>
      <c r="B759" s="37"/>
      <c r="C759" s="30"/>
      <c r="D759" s="62"/>
      <c r="E759" s="72"/>
      <c r="F759" s="68"/>
    </row>
    <row r="760" spans="1:6" ht="25.5" customHeight="1" thickTop="1">
      <c r="A760" s="83"/>
      <c r="B760" s="525"/>
      <c r="C760" s="526"/>
      <c r="D760" s="526"/>
      <c r="E760" s="527"/>
      <c r="F760" s="69">
        <f>SUM(F717,F719,F723,F727,F735:F738,F741:F742,F746:F747,F752,F757)</f>
        <v>2989.01</v>
      </c>
    </row>
    <row r="761" spans="1:6" ht="33.75" customHeight="1">
      <c r="A761" s="519" t="s">
        <v>9</v>
      </c>
      <c r="B761" s="520"/>
      <c r="C761" s="520"/>
      <c r="D761" s="520"/>
      <c r="E761" s="520"/>
      <c r="F761" s="521"/>
    </row>
    <row r="762" spans="1:6" ht="18" thickBot="1">
      <c r="A762" s="78" t="s">
        <v>7</v>
      </c>
      <c r="B762" s="100" t="s">
        <v>3</v>
      </c>
      <c r="C762" s="26" t="s">
        <v>5</v>
      </c>
      <c r="D762" s="61" t="s">
        <v>4</v>
      </c>
      <c r="E762" s="70" t="s">
        <v>8</v>
      </c>
      <c r="F762" s="67" t="s">
        <v>6</v>
      </c>
    </row>
    <row r="763" spans="1:6" ht="18" thickTop="1">
      <c r="A763" s="79"/>
      <c r="B763" s="32"/>
      <c r="C763" s="27"/>
      <c r="D763" s="66"/>
      <c r="E763" s="71"/>
      <c r="F763" s="48"/>
    </row>
    <row r="764" spans="1:6" ht="17.25">
      <c r="A764" s="79"/>
      <c r="B764" s="206" t="s">
        <v>281</v>
      </c>
      <c r="C764" s="27"/>
      <c r="D764" s="66"/>
      <c r="E764" s="71"/>
      <c r="F764" s="48"/>
    </row>
    <row r="765" spans="1:6" ht="17.25">
      <c r="A765" s="79"/>
      <c r="B765" s="214"/>
      <c r="C765" s="27"/>
      <c r="D765" s="66"/>
      <c r="E765" s="71"/>
      <c r="F765" s="48"/>
    </row>
    <row r="766" spans="1:6" ht="17.25">
      <c r="A766" s="79"/>
      <c r="B766" s="215" t="s">
        <v>287</v>
      </c>
      <c r="C766" s="27"/>
      <c r="D766" s="66"/>
      <c r="E766" s="71"/>
      <c r="F766" s="48"/>
    </row>
    <row r="767" spans="1:6" ht="17.25">
      <c r="A767" s="79"/>
      <c r="B767" s="215"/>
      <c r="C767" s="27"/>
      <c r="D767" s="66"/>
      <c r="E767" s="71"/>
      <c r="F767" s="48"/>
    </row>
    <row r="768" spans="1:6" ht="30">
      <c r="A768" s="79"/>
      <c r="B768" s="217" t="s">
        <v>288</v>
      </c>
      <c r="C768" s="28" t="s">
        <v>102</v>
      </c>
      <c r="D768" s="66">
        <v>2.6</v>
      </c>
      <c r="E768" s="71">
        <v>15</v>
      </c>
      <c r="F768" s="48">
        <f>D768*E768</f>
        <v>39</v>
      </c>
    </row>
    <row r="769" spans="1:7" ht="17.25">
      <c r="A769" s="79"/>
      <c r="B769" s="214"/>
      <c r="C769" s="27"/>
      <c r="D769" s="66"/>
      <c r="E769" s="71"/>
      <c r="F769" s="48"/>
    </row>
    <row r="770" spans="1:7" ht="31.5">
      <c r="A770" s="79"/>
      <c r="B770" s="216" t="s">
        <v>282</v>
      </c>
      <c r="C770" s="27"/>
      <c r="D770" s="66"/>
      <c r="E770" s="71"/>
      <c r="F770" s="48"/>
    </row>
    <row r="771" spans="1:7" ht="30">
      <c r="A771" s="79"/>
      <c r="B771" s="212" t="s">
        <v>286</v>
      </c>
      <c r="C771" s="28" t="s">
        <v>46</v>
      </c>
      <c r="D771" s="219">
        <v>30.7</v>
      </c>
      <c r="E771" s="71">
        <v>30</v>
      </c>
      <c r="F771" s="48">
        <f>D771*E771</f>
        <v>921</v>
      </c>
      <c r="G771" s="238" t="s">
        <v>327</v>
      </c>
    </row>
    <row r="772" spans="1:7" ht="17.25">
      <c r="A772" s="79"/>
      <c r="B772" s="212"/>
      <c r="C772" s="27"/>
      <c r="D772" s="66"/>
      <c r="E772" s="95"/>
      <c r="F772" s="48"/>
    </row>
    <row r="773" spans="1:7" ht="30">
      <c r="A773" s="79"/>
      <c r="B773" s="213" t="s">
        <v>289</v>
      </c>
      <c r="C773" s="28" t="s">
        <v>46</v>
      </c>
      <c r="D773" s="219">
        <v>1.7</v>
      </c>
      <c r="E773" s="95">
        <v>30</v>
      </c>
      <c r="F773" s="48">
        <f>D773*E773</f>
        <v>51</v>
      </c>
    </row>
    <row r="774" spans="1:7" ht="30">
      <c r="A774" s="79"/>
      <c r="B774" s="218" t="s">
        <v>283</v>
      </c>
      <c r="C774" s="27"/>
      <c r="D774" s="66"/>
      <c r="E774" s="95"/>
      <c r="F774" s="48"/>
    </row>
    <row r="775" spans="1:7" ht="17.25">
      <c r="A775" s="79"/>
      <c r="B775" s="207"/>
      <c r="C775" s="27"/>
      <c r="D775" s="66"/>
      <c r="E775" s="95"/>
      <c r="F775" s="48"/>
    </row>
    <row r="776" spans="1:7" ht="17.25">
      <c r="A776" s="79"/>
      <c r="B776" s="208" t="s">
        <v>290</v>
      </c>
      <c r="C776" s="27" t="s">
        <v>102</v>
      </c>
      <c r="D776" s="225">
        <v>1.2</v>
      </c>
      <c r="E776" s="222">
        <v>202</v>
      </c>
      <c r="F776" s="48">
        <f>D776*E776</f>
        <v>242.39999999999998</v>
      </c>
    </row>
    <row r="777" spans="1:7" ht="17.25">
      <c r="A777" s="79"/>
      <c r="B777" s="209" t="s">
        <v>291</v>
      </c>
      <c r="C777" s="27" t="s">
        <v>102</v>
      </c>
      <c r="D777" s="225">
        <v>0.1</v>
      </c>
      <c r="E777" s="222">
        <v>202</v>
      </c>
      <c r="F777" s="48">
        <f>D777*E777</f>
        <v>20.200000000000003</v>
      </c>
    </row>
    <row r="778" spans="1:7" ht="17.25">
      <c r="A778" s="79"/>
      <c r="B778" s="209"/>
      <c r="C778" s="27"/>
      <c r="D778" s="66"/>
      <c r="E778" s="95"/>
      <c r="F778" s="48"/>
    </row>
    <row r="779" spans="1:7" ht="17.25">
      <c r="A779" s="79"/>
      <c r="B779" s="210" t="s">
        <v>284</v>
      </c>
      <c r="C779" s="27"/>
      <c r="D779" s="66"/>
      <c r="E779" s="95"/>
      <c r="F779" s="48"/>
    </row>
    <row r="780" spans="1:7" ht="47.25">
      <c r="A780" s="79"/>
      <c r="B780" s="211" t="s">
        <v>285</v>
      </c>
      <c r="C780" s="28" t="s">
        <v>46</v>
      </c>
      <c r="D780" s="221">
        <v>27.8</v>
      </c>
      <c r="E780" s="95">
        <v>25</v>
      </c>
      <c r="F780" s="48">
        <f>D780*E780</f>
        <v>695</v>
      </c>
    </row>
    <row r="781" spans="1:7" ht="17.25">
      <c r="A781" s="79"/>
      <c r="B781" s="211"/>
      <c r="C781" s="27"/>
      <c r="D781" s="66"/>
      <c r="E781" s="71"/>
      <c r="F781" s="48"/>
    </row>
    <row r="782" spans="1:7" ht="47.25">
      <c r="A782" s="79"/>
      <c r="B782" s="121" t="s">
        <v>56</v>
      </c>
      <c r="C782" s="27"/>
      <c r="D782" s="66"/>
      <c r="E782" s="71"/>
      <c r="F782" s="48"/>
    </row>
    <row r="783" spans="1:7" ht="17.25">
      <c r="A783" s="79"/>
      <c r="B783" s="121"/>
      <c r="C783" s="27"/>
      <c r="D783" s="66"/>
      <c r="E783" s="71"/>
      <c r="F783" s="48"/>
    </row>
    <row r="784" spans="1:7" ht="17.25">
      <c r="A784" s="79"/>
      <c r="B784" s="47" t="s">
        <v>293</v>
      </c>
      <c r="C784" s="28" t="s">
        <v>46</v>
      </c>
      <c r="D784" s="220">
        <v>12</v>
      </c>
      <c r="E784" s="71">
        <v>3</v>
      </c>
      <c r="F784" s="48">
        <f>D784*E784</f>
        <v>36</v>
      </c>
    </row>
    <row r="785" spans="1:6" ht="17.25">
      <c r="A785" s="79"/>
      <c r="B785" s="47" t="s">
        <v>292</v>
      </c>
      <c r="C785" s="28" t="s">
        <v>46</v>
      </c>
      <c r="D785" s="220">
        <v>0.7</v>
      </c>
      <c r="E785" s="71">
        <v>3</v>
      </c>
      <c r="F785" s="48">
        <f>D785*E785</f>
        <v>2.0999999999999996</v>
      </c>
    </row>
    <row r="786" spans="1:6" ht="17.25">
      <c r="A786" s="79"/>
      <c r="B786" s="32"/>
      <c r="C786" s="27"/>
      <c r="D786" s="66"/>
      <c r="E786" s="71"/>
      <c r="F786" s="48"/>
    </row>
    <row r="787" spans="1:6" ht="17.25">
      <c r="A787" s="79"/>
      <c r="B787" s="223" t="s">
        <v>294</v>
      </c>
      <c r="C787" s="27"/>
      <c r="D787" s="66"/>
      <c r="E787" s="71"/>
      <c r="F787" s="48"/>
    </row>
    <row r="788" spans="1:6" ht="17.25">
      <c r="A788" s="79"/>
      <c r="B788" s="32"/>
      <c r="C788" s="27"/>
      <c r="D788" s="66"/>
      <c r="E788" s="71"/>
      <c r="F788" s="48"/>
    </row>
    <row r="789" spans="1:6" ht="19.5" customHeight="1">
      <c r="A789" s="79"/>
      <c r="B789" s="283" t="s">
        <v>295</v>
      </c>
      <c r="C789" s="27" t="s">
        <v>102</v>
      </c>
      <c r="D789" s="60">
        <v>3.39</v>
      </c>
      <c r="E789" s="71">
        <v>15</v>
      </c>
      <c r="F789" s="48">
        <f>D789*E789</f>
        <v>50.85</v>
      </c>
    </row>
    <row r="790" spans="1:6" ht="17.25">
      <c r="A790" s="79"/>
      <c r="B790" s="283"/>
      <c r="C790" s="27"/>
      <c r="D790" s="60"/>
      <c r="E790" s="71"/>
      <c r="F790" s="48"/>
    </row>
    <row r="791" spans="1:6" ht="31.5">
      <c r="A791" s="79"/>
      <c r="B791" s="283" t="s">
        <v>296</v>
      </c>
      <c r="C791" s="28" t="s">
        <v>102</v>
      </c>
      <c r="D791" s="60">
        <v>2.0299999999999998</v>
      </c>
      <c r="E791" s="71">
        <v>15</v>
      </c>
      <c r="F791" s="48">
        <f>D791*E791</f>
        <v>30.449999999999996</v>
      </c>
    </row>
    <row r="792" spans="1:6" ht="17.25">
      <c r="A792" s="79"/>
      <c r="B792" s="283"/>
      <c r="C792" s="27"/>
      <c r="D792" s="60"/>
      <c r="E792" s="71"/>
      <c r="F792" s="48"/>
    </row>
    <row r="793" spans="1:6" ht="50.25" customHeight="1">
      <c r="A793" s="79"/>
      <c r="B793" s="283" t="s">
        <v>297</v>
      </c>
      <c r="C793" s="28" t="s">
        <v>46</v>
      </c>
      <c r="D793" s="60">
        <v>4.4000000000000004</v>
      </c>
      <c r="E793" s="71">
        <v>2</v>
      </c>
      <c r="F793" s="48">
        <f>D793*E793</f>
        <v>8.8000000000000007</v>
      </c>
    </row>
    <row r="794" spans="1:6" ht="17.25">
      <c r="A794" s="79"/>
      <c r="B794" s="107"/>
      <c r="C794" s="38"/>
      <c r="D794" s="65"/>
      <c r="E794" s="71"/>
      <c r="F794" s="48"/>
    </row>
    <row r="795" spans="1:6" ht="17.25">
      <c r="A795" s="79"/>
      <c r="B795" s="133"/>
      <c r="C795" s="38"/>
      <c r="D795" s="65"/>
      <c r="E795" s="71"/>
      <c r="F795" s="48"/>
    </row>
    <row r="796" spans="1:6" ht="17.25">
      <c r="A796" s="79"/>
      <c r="B796" s="32"/>
      <c r="C796" s="27"/>
      <c r="D796" s="66"/>
      <c r="E796" s="71"/>
      <c r="F796" s="48"/>
    </row>
    <row r="797" spans="1:6" ht="17.25">
      <c r="A797" s="79"/>
      <c r="B797" s="32"/>
      <c r="C797" s="27"/>
      <c r="D797" s="66"/>
      <c r="E797" s="71"/>
      <c r="F797" s="48"/>
    </row>
    <row r="798" spans="1:6" ht="17.25">
      <c r="A798" s="79"/>
      <c r="B798" s="32"/>
      <c r="C798" s="27"/>
      <c r="D798" s="66"/>
      <c r="E798" s="71"/>
      <c r="F798" s="48"/>
    </row>
    <row r="799" spans="1:6" ht="18" thickBot="1">
      <c r="A799" s="82"/>
      <c r="B799" s="37"/>
      <c r="C799" s="30"/>
      <c r="D799" s="62"/>
      <c r="E799" s="72"/>
      <c r="F799" s="68"/>
    </row>
    <row r="800" spans="1:6" ht="22.5" customHeight="1" thickTop="1">
      <c r="A800" s="83"/>
      <c r="B800" s="525"/>
      <c r="C800" s="526"/>
      <c r="D800" s="526"/>
      <c r="E800" s="527"/>
      <c r="F800" s="69">
        <f>SUM(F768,F771,F773,F776,F777,F780,F784,F785)</f>
        <v>2006.7</v>
      </c>
    </row>
    <row r="801" spans="1:7" ht="34.5" customHeight="1">
      <c r="A801" s="536"/>
      <c r="B801" s="536"/>
      <c r="C801" s="536"/>
      <c r="D801" s="536"/>
      <c r="E801" s="536"/>
      <c r="F801" s="536"/>
      <c r="G801" s="276"/>
    </row>
    <row r="802" spans="1:7" ht="17.25">
      <c r="A802" s="277"/>
      <c r="B802" s="226"/>
      <c r="C802" s="278"/>
      <c r="D802" s="66"/>
      <c r="E802" s="66"/>
      <c r="F802" s="66"/>
      <c r="G802" s="276"/>
    </row>
    <row r="803" spans="1:7" ht="17.25">
      <c r="A803" s="277"/>
      <c r="B803" s="133"/>
      <c r="C803" s="278"/>
      <c r="D803" s="66"/>
      <c r="E803" s="66"/>
      <c r="F803" s="66"/>
      <c r="G803" s="276"/>
    </row>
    <row r="804" spans="1:7" ht="17.25">
      <c r="A804" s="277"/>
      <c r="B804" s="133"/>
      <c r="C804" s="278"/>
      <c r="D804" s="66"/>
      <c r="E804" s="66"/>
      <c r="F804" s="66"/>
      <c r="G804" s="276"/>
    </row>
    <row r="805" spans="1:7" ht="17.25">
      <c r="A805" s="277"/>
      <c r="B805" s="133"/>
      <c r="C805" s="278"/>
      <c r="D805" s="66"/>
      <c r="E805" s="66"/>
      <c r="F805" s="66"/>
      <c r="G805" s="276"/>
    </row>
    <row r="806" spans="1:7" ht="17.25">
      <c r="A806" s="277"/>
      <c r="B806" s="133"/>
      <c r="C806" s="278"/>
      <c r="D806" s="66"/>
      <c r="E806" s="66"/>
      <c r="F806" s="66"/>
      <c r="G806" s="276"/>
    </row>
    <row r="807" spans="1:7" ht="17.25">
      <c r="A807" s="277"/>
      <c r="B807" s="133"/>
      <c r="C807" s="278"/>
      <c r="D807" s="66"/>
      <c r="E807" s="66"/>
      <c r="F807" s="66"/>
      <c r="G807" s="276"/>
    </row>
    <row r="808" spans="1:7" ht="17.25">
      <c r="A808" s="277"/>
      <c r="B808" s="133"/>
      <c r="C808" s="278"/>
      <c r="D808" s="66"/>
      <c r="E808" s="66"/>
      <c r="F808" s="66"/>
      <c r="G808" s="276"/>
    </row>
    <row r="809" spans="1:7" ht="17.25">
      <c r="A809" s="277"/>
      <c r="B809" s="133"/>
      <c r="C809" s="278"/>
      <c r="D809" s="66"/>
      <c r="E809" s="66"/>
      <c r="F809" s="66"/>
      <c r="G809" s="276"/>
    </row>
    <row r="810" spans="1:7" ht="17.25">
      <c r="A810" s="277"/>
      <c r="B810" s="133"/>
      <c r="C810" s="278"/>
      <c r="D810" s="66"/>
      <c r="E810" s="66"/>
      <c r="F810" s="66"/>
      <c r="G810" s="276"/>
    </row>
    <row r="811" spans="1:7" ht="17.25">
      <c r="A811" s="277"/>
      <c r="B811" s="133"/>
      <c r="C811" s="278"/>
      <c r="D811" s="66"/>
      <c r="E811" s="66"/>
      <c r="F811" s="66"/>
      <c r="G811" s="276"/>
    </row>
    <row r="812" spans="1:7" ht="17.25">
      <c r="A812" s="277"/>
      <c r="B812" s="133"/>
      <c r="C812" s="278"/>
      <c r="D812" s="66"/>
      <c r="E812" s="66"/>
      <c r="F812" s="66"/>
      <c r="G812" s="276"/>
    </row>
    <row r="813" spans="1:7" ht="17.25">
      <c r="A813" s="277"/>
      <c r="B813" s="133"/>
      <c r="C813" s="278"/>
      <c r="D813" s="66"/>
      <c r="E813" s="66"/>
      <c r="F813" s="66"/>
      <c r="G813" s="276"/>
    </row>
    <row r="814" spans="1:7" ht="17.25">
      <c r="A814" s="277"/>
      <c r="B814" s="133"/>
      <c r="C814" s="278"/>
      <c r="D814" s="66"/>
      <c r="E814" s="66"/>
      <c r="F814" s="66"/>
      <c r="G814" s="276"/>
    </row>
    <row r="815" spans="1:7" ht="17.25">
      <c r="A815" s="277"/>
      <c r="B815" s="133"/>
      <c r="C815" s="278"/>
      <c r="D815" s="66"/>
      <c r="E815" s="66"/>
      <c r="F815" s="66"/>
      <c r="G815" s="276"/>
    </row>
    <row r="816" spans="1:7" ht="17.25">
      <c r="A816" s="277"/>
      <c r="B816" s="133"/>
      <c r="C816" s="278"/>
      <c r="D816" s="66"/>
      <c r="E816" s="66"/>
      <c r="F816" s="66"/>
      <c r="G816" s="276"/>
    </row>
    <row r="817" spans="1:7" ht="17.25">
      <c r="A817" s="277"/>
      <c r="B817" s="133"/>
      <c r="C817" s="278"/>
      <c r="D817" s="66"/>
      <c r="E817" s="66"/>
      <c r="F817" s="66"/>
      <c r="G817" s="276"/>
    </row>
    <row r="818" spans="1:7" ht="17.25">
      <c r="A818" s="277"/>
      <c r="B818" s="133"/>
      <c r="C818" s="278"/>
      <c r="D818" s="66"/>
      <c r="E818" s="66"/>
      <c r="F818" s="66"/>
      <c r="G818" s="276"/>
    </row>
    <row r="819" spans="1:7" ht="17.25">
      <c r="A819" s="277"/>
      <c r="B819" s="133"/>
      <c r="C819" s="278"/>
      <c r="D819" s="66"/>
      <c r="E819" s="66"/>
      <c r="F819" s="66"/>
      <c r="G819" s="276"/>
    </row>
    <row r="820" spans="1:7" ht="17.25">
      <c r="A820" s="277"/>
      <c r="B820" s="133"/>
      <c r="C820" s="278"/>
      <c r="D820" s="66"/>
      <c r="E820" s="66"/>
      <c r="F820" s="66"/>
      <c r="G820" s="276"/>
    </row>
    <row r="821" spans="1:7" ht="17.25">
      <c r="A821" s="277"/>
      <c r="B821" s="133"/>
      <c r="C821" s="278"/>
      <c r="D821" s="66"/>
      <c r="E821" s="66"/>
      <c r="F821" s="66"/>
      <c r="G821" s="276"/>
    </row>
    <row r="822" spans="1:7" ht="17.25">
      <c r="A822" s="277"/>
      <c r="B822" s="133"/>
      <c r="C822" s="278"/>
      <c r="D822" s="66"/>
      <c r="E822" s="66"/>
      <c r="F822" s="66"/>
      <c r="G822" s="276"/>
    </row>
    <row r="823" spans="1:7" ht="17.25">
      <c r="A823" s="277"/>
      <c r="B823" s="133"/>
      <c r="C823" s="278"/>
      <c r="D823" s="66"/>
      <c r="E823" s="66"/>
      <c r="F823" s="66"/>
      <c r="G823" s="276"/>
    </row>
    <row r="824" spans="1:7" ht="17.25">
      <c r="A824" s="277"/>
      <c r="B824" s="133"/>
      <c r="C824" s="278"/>
      <c r="D824" s="66"/>
      <c r="E824" s="66"/>
      <c r="F824" s="66"/>
      <c r="G824" s="276"/>
    </row>
    <row r="825" spans="1:7" ht="17.25">
      <c r="A825" s="277"/>
      <c r="B825" s="133"/>
      <c r="C825" s="278"/>
      <c r="D825" s="66"/>
      <c r="E825" s="66"/>
      <c r="F825" s="66"/>
      <c r="G825" s="276"/>
    </row>
    <row r="826" spans="1:7" ht="17.25">
      <c r="A826" s="277"/>
      <c r="B826" s="133"/>
      <c r="C826" s="278"/>
      <c r="D826" s="66"/>
      <c r="E826" s="66"/>
      <c r="F826" s="66"/>
      <c r="G826" s="276"/>
    </row>
    <row r="827" spans="1:7" ht="17.25">
      <c r="A827" s="277"/>
      <c r="B827" s="133"/>
      <c r="C827" s="278"/>
      <c r="D827" s="66"/>
      <c r="E827" s="66"/>
      <c r="F827" s="66"/>
      <c r="G827" s="276"/>
    </row>
    <row r="828" spans="1:7" ht="17.25">
      <c r="A828" s="277"/>
      <c r="B828" s="133"/>
      <c r="C828" s="278"/>
      <c r="D828" s="66"/>
      <c r="E828" s="66"/>
      <c r="F828" s="66"/>
      <c r="G828" s="276"/>
    </row>
    <row r="829" spans="1:7" ht="17.25">
      <c r="A829" s="277"/>
      <c r="B829" s="133"/>
      <c r="C829" s="278"/>
      <c r="D829" s="66"/>
      <c r="E829" s="66"/>
      <c r="F829" s="66"/>
      <c r="G829" s="276"/>
    </row>
    <row r="830" spans="1:7" ht="17.25">
      <c r="A830" s="277"/>
      <c r="B830" s="133"/>
      <c r="C830" s="278"/>
      <c r="D830" s="66"/>
      <c r="E830" s="66"/>
      <c r="F830" s="66"/>
      <c r="G830" s="276"/>
    </row>
    <row r="831" spans="1:7" ht="17.25">
      <c r="A831" s="277"/>
      <c r="B831" s="133"/>
      <c r="C831" s="278"/>
      <c r="D831" s="66"/>
      <c r="E831" s="66"/>
      <c r="F831" s="66"/>
      <c r="G831" s="276"/>
    </row>
    <row r="832" spans="1:7" ht="17.25">
      <c r="A832" s="277"/>
      <c r="B832" s="133"/>
      <c r="C832" s="278"/>
      <c r="D832" s="66"/>
      <c r="E832" s="66"/>
      <c r="F832" s="66"/>
      <c r="G832" s="276"/>
    </row>
    <row r="833" spans="1:7" ht="17.25">
      <c r="A833" s="277"/>
      <c r="B833" s="133"/>
      <c r="C833" s="278"/>
      <c r="D833" s="66"/>
      <c r="E833" s="66"/>
      <c r="F833" s="66"/>
      <c r="G833" s="276"/>
    </row>
    <row r="834" spans="1:7" ht="17.25">
      <c r="A834" s="277"/>
      <c r="B834" s="133"/>
      <c r="C834" s="278"/>
      <c r="D834" s="66"/>
      <c r="E834" s="66"/>
      <c r="F834" s="66"/>
      <c r="G834" s="276"/>
    </row>
    <row r="835" spans="1:7" ht="17.25">
      <c r="A835" s="277"/>
      <c r="B835" s="133"/>
      <c r="C835" s="278"/>
      <c r="D835" s="66"/>
      <c r="E835" s="66"/>
      <c r="F835" s="66"/>
      <c r="G835" s="276"/>
    </row>
    <row r="836" spans="1:7" ht="17.25">
      <c r="A836" s="277"/>
      <c r="B836" s="133"/>
      <c r="C836" s="278"/>
      <c r="D836" s="66"/>
      <c r="E836" s="66"/>
      <c r="F836" s="66"/>
      <c r="G836" s="276"/>
    </row>
    <row r="837" spans="1:7" ht="17.25">
      <c r="A837" s="277"/>
      <c r="B837" s="133"/>
      <c r="C837" s="278"/>
      <c r="D837" s="66"/>
      <c r="E837" s="66"/>
      <c r="F837" s="66"/>
      <c r="G837" s="276"/>
    </row>
    <row r="838" spans="1:7" ht="17.25">
      <c r="A838" s="277"/>
      <c r="B838" s="133"/>
      <c r="C838" s="278"/>
      <c r="D838" s="66"/>
      <c r="E838" s="66"/>
      <c r="F838" s="66"/>
      <c r="G838" s="276"/>
    </row>
    <row r="839" spans="1:7" ht="17.25">
      <c r="A839" s="277"/>
      <c r="B839" s="133"/>
      <c r="C839" s="278"/>
      <c r="D839" s="66"/>
      <c r="E839" s="66"/>
      <c r="F839" s="66"/>
      <c r="G839" s="276"/>
    </row>
    <row r="840" spans="1:7">
      <c r="A840" s="279"/>
      <c r="B840" s="133"/>
      <c r="C840" s="278"/>
      <c r="D840" s="280"/>
      <c r="E840" s="280"/>
      <c r="F840" s="280"/>
      <c r="G840" s="276"/>
    </row>
    <row r="841" spans="1:7">
      <c r="A841" s="281"/>
      <c r="B841" s="133"/>
      <c r="C841" s="278"/>
      <c r="D841" s="280"/>
      <c r="E841" s="282"/>
      <c r="F841" s="282"/>
      <c r="G841" s="276"/>
    </row>
  </sheetData>
  <mergeCells count="40">
    <mergeCell ref="A801:F801"/>
    <mergeCell ref="A761:F761"/>
    <mergeCell ref="B800:E800"/>
    <mergeCell ref="B669:E669"/>
    <mergeCell ref="A171:E171"/>
    <mergeCell ref="A303:E303"/>
    <mergeCell ref="A337:E337"/>
    <mergeCell ref="A422:E422"/>
    <mergeCell ref="A462:E462"/>
    <mergeCell ref="A499:E499"/>
    <mergeCell ref="A136:E136"/>
    <mergeCell ref="B760:E760"/>
    <mergeCell ref="A172:F172"/>
    <mergeCell ref="A209:F209"/>
    <mergeCell ref="A253:F253"/>
    <mergeCell ref="A304:F304"/>
    <mergeCell ref="A338:F338"/>
    <mergeCell ref="A252:E252"/>
    <mergeCell ref="A208:E208"/>
    <mergeCell ref="A382:E382"/>
    <mergeCell ref="A711:F711"/>
    <mergeCell ref="A463:F463"/>
    <mergeCell ref="A1:F1"/>
    <mergeCell ref="A37:F37"/>
    <mergeCell ref="A67:F67"/>
    <mergeCell ref="A99:F99"/>
    <mergeCell ref="A137:F137"/>
    <mergeCell ref="A36:E36"/>
    <mergeCell ref="A66:E66"/>
    <mergeCell ref="A98:E98"/>
    <mergeCell ref="A423:F423"/>
    <mergeCell ref="A585:E585"/>
    <mergeCell ref="A710:E710"/>
    <mergeCell ref="A383:F383"/>
    <mergeCell ref="B627:E627"/>
    <mergeCell ref="A544:F544"/>
    <mergeCell ref="A586:F586"/>
    <mergeCell ref="A628:F628"/>
    <mergeCell ref="A670:F670"/>
    <mergeCell ref="A500:F500"/>
  </mergeCells>
  <phoneticPr fontId="33" type="noConversion"/>
  <printOptions horizontalCentered="1" verticalCentered="1"/>
  <pageMargins left="0.2" right="0.25" top="0.25" bottom="0.25" header="0.3" footer="0.3"/>
  <pageSetup paperSize="9" orientation="portrait" horizontalDpi="300"/>
  <rowBreaks count="21" manualBreakCount="21">
    <brk id="36" max="16383" man="1"/>
    <brk id="66" max="16383" man="1"/>
    <brk id="98" max="16383" man="1"/>
    <brk id="136" max="16383" man="1"/>
    <brk id="171" max="5" man="1"/>
    <brk id="208" max="16383" man="1"/>
    <brk id="252" max="5" man="1"/>
    <brk id="303" max="5" man="1"/>
    <brk id="337" max="16383" man="1"/>
    <brk id="382" max="16383" man="1"/>
    <brk id="422" max="16383" man="1"/>
    <brk id="462" max="5" man="1"/>
    <brk id="499" max="16383" man="1"/>
    <brk id="543" max="16383" man="1"/>
    <brk id="585" max="16383" man="1"/>
    <brk id="627" max="16383" man="1"/>
    <brk id="669" max="16383" man="1"/>
    <brk id="710" max="16383" man="1"/>
    <brk id="760" max="16383" man="1"/>
    <brk id="800" max="16383" man="1"/>
    <brk id="8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F4F41-B067-4A76-B719-762EDAAB95E8}">
  <dimension ref="A1"/>
  <sheetViews>
    <sheetView topLeftCell="A10" workbookViewId="0"/>
  </sheetViews>
  <sheetFormatPr defaultRowHeight="15.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76F7-5EAD-470C-AF3F-F955BCD785D7}">
  <sheetPr>
    <tabColor rgb="FF002060"/>
  </sheetPr>
  <dimension ref="A1:J273"/>
  <sheetViews>
    <sheetView tabSelected="1" topLeftCell="A62" zoomScaleNormal="100" zoomScaleSheetLayoutView="80" workbookViewId="0">
      <selection activeCell="I91" sqref="I91"/>
    </sheetView>
  </sheetViews>
  <sheetFormatPr defaultColWidth="11" defaultRowHeight="16.5"/>
  <cols>
    <col min="1" max="1" width="9.75" style="430" customWidth="1"/>
    <col min="2" max="2" width="50.625" style="424" customWidth="1"/>
    <col min="3" max="3" width="8.25" style="445" customWidth="1"/>
    <col min="4" max="4" width="8.375" style="430" customWidth="1"/>
    <col min="5" max="5" width="10.375" style="445" customWidth="1"/>
    <col min="6" max="6" width="14" style="446" customWidth="1"/>
    <col min="7" max="7" width="6.125" style="423" customWidth="1"/>
    <col min="8" max="11" width="11" style="424" customWidth="1"/>
    <col min="12" max="12" width="7.25" style="424" customWidth="1"/>
    <col min="13" max="16" width="11" style="424" customWidth="1"/>
    <col min="17" max="17" width="9.125" style="424" bestFit="1" customWidth="1"/>
    <col min="18" max="16384" width="11" style="424"/>
  </cols>
  <sheetData>
    <row r="1" spans="1:9" ht="28.5">
      <c r="A1" s="546" t="s">
        <v>376</v>
      </c>
      <c r="B1" s="547"/>
      <c r="C1" s="547"/>
      <c r="D1" s="547"/>
      <c r="E1" s="547"/>
      <c r="F1" s="548"/>
    </row>
    <row r="2" spans="1:9" ht="60.6" customHeight="1">
      <c r="A2" s="549" t="s">
        <v>446</v>
      </c>
      <c r="B2" s="550"/>
      <c r="C2" s="550"/>
      <c r="D2" s="550"/>
      <c r="E2" s="550"/>
      <c r="F2" s="551"/>
    </row>
    <row r="3" spans="1:9" s="427" customFormat="1">
      <c r="A3" s="327" t="s">
        <v>7</v>
      </c>
      <c r="B3" s="336" t="s">
        <v>3</v>
      </c>
      <c r="C3" s="327" t="s">
        <v>4</v>
      </c>
      <c r="D3" s="328" t="s">
        <v>5</v>
      </c>
      <c r="E3" s="329" t="s">
        <v>348</v>
      </c>
      <c r="F3" s="343" t="s">
        <v>93</v>
      </c>
      <c r="G3" s="425"/>
      <c r="H3" s="426"/>
      <c r="I3" s="426"/>
    </row>
    <row r="4" spans="1:9" s="427" customFormat="1">
      <c r="A4" s="339"/>
      <c r="B4" s="336"/>
      <c r="C4" s="340"/>
      <c r="D4" s="336"/>
      <c r="E4" s="348"/>
      <c r="F4" s="341"/>
      <c r="G4" s="425"/>
      <c r="H4" s="426"/>
      <c r="I4" s="426"/>
    </row>
    <row r="5" spans="1:9">
      <c r="A5" s="365">
        <v>1</v>
      </c>
      <c r="B5" s="338" t="s">
        <v>377</v>
      </c>
      <c r="C5" s="342"/>
      <c r="D5" s="325"/>
      <c r="E5" s="342"/>
      <c r="F5" s="330"/>
      <c r="H5" s="428"/>
      <c r="I5" s="428"/>
    </row>
    <row r="6" spans="1:9">
      <c r="A6" s="335"/>
      <c r="B6" s="338"/>
      <c r="C6" s="342"/>
      <c r="D6" s="325"/>
      <c r="E6" s="342"/>
      <c r="F6" s="330"/>
      <c r="H6" s="428"/>
      <c r="I6" s="428"/>
    </row>
    <row r="7" spans="1:9">
      <c r="A7" s="365">
        <v>1.1000000000000001</v>
      </c>
      <c r="B7" s="338" t="s">
        <v>350</v>
      </c>
      <c r="C7" s="342"/>
      <c r="D7" s="325"/>
      <c r="E7" s="370"/>
      <c r="F7" s="331"/>
      <c r="H7" s="428"/>
      <c r="I7" s="428"/>
    </row>
    <row r="8" spans="1:9" ht="49.5" customHeight="1">
      <c r="A8" s="344" t="s">
        <v>369</v>
      </c>
      <c r="B8" s="333" t="s">
        <v>354</v>
      </c>
      <c r="C8" s="347" t="s">
        <v>352</v>
      </c>
      <c r="D8" s="333">
        <f>60*40</f>
        <v>2400</v>
      </c>
      <c r="E8" s="349">
        <v>0</v>
      </c>
      <c r="F8" s="350">
        <f>D8*E8</f>
        <v>0</v>
      </c>
    </row>
    <row r="9" spans="1:9">
      <c r="A9" s="344"/>
      <c r="B9" s="333"/>
      <c r="C9" s="347"/>
      <c r="D9" s="333"/>
      <c r="E9" s="349"/>
      <c r="F9" s="350"/>
    </row>
    <row r="10" spans="1:9">
      <c r="A10" s="364">
        <v>1.2</v>
      </c>
      <c r="B10" s="338" t="s">
        <v>355</v>
      </c>
      <c r="C10" s="347"/>
      <c r="D10" s="333"/>
      <c r="E10" s="349"/>
      <c r="F10" s="350"/>
    </row>
    <row r="11" spans="1:9" ht="31.5">
      <c r="A11" s="344" t="s">
        <v>371</v>
      </c>
      <c r="B11" s="333" t="s">
        <v>373</v>
      </c>
      <c r="C11" s="347" t="s">
        <v>352</v>
      </c>
      <c r="D11" s="333">
        <f>60*40</f>
        <v>2400</v>
      </c>
      <c r="E11" s="349">
        <v>0</v>
      </c>
      <c r="F11" s="350">
        <f>E11*D11</f>
        <v>0</v>
      </c>
    </row>
    <row r="12" spans="1:9" ht="33.75" customHeight="1">
      <c r="A12" s="344" t="s">
        <v>372</v>
      </c>
      <c r="B12" s="351" t="s">
        <v>357</v>
      </c>
      <c r="C12" s="347" t="s">
        <v>353</v>
      </c>
      <c r="D12" s="366">
        <f>248*0.6*0.6</f>
        <v>89.279999999999987</v>
      </c>
      <c r="E12" s="349">
        <v>0</v>
      </c>
      <c r="F12" s="350">
        <f>E12*D12</f>
        <v>0</v>
      </c>
    </row>
    <row r="13" spans="1:9" ht="36" customHeight="1">
      <c r="A13" s="344" t="s">
        <v>387</v>
      </c>
      <c r="B13" s="333" t="s">
        <v>356</v>
      </c>
      <c r="C13" s="347" t="s">
        <v>352</v>
      </c>
      <c r="D13" s="333">
        <f>1.8*248</f>
        <v>446.40000000000003</v>
      </c>
      <c r="E13" s="349">
        <v>0</v>
      </c>
      <c r="F13" s="350">
        <f>E13*D13</f>
        <v>0</v>
      </c>
    </row>
    <row r="14" spans="1:9" ht="66" customHeight="1">
      <c r="A14" s="344" t="s">
        <v>388</v>
      </c>
      <c r="B14" s="333" t="s">
        <v>361</v>
      </c>
      <c r="C14" s="347" t="s">
        <v>353</v>
      </c>
      <c r="D14" s="366">
        <f>248*0.4</f>
        <v>99.2</v>
      </c>
      <c r="E14" s="371">
        <v>0</v>
      </c>
      <c r="F14" s="350">
        <f>E14*D14</f>
        <v>0</v>
      </c>
    </row>
    <row r="15" spans="1:9" ht="18" customHeight="1">
      <c r="A15" s="334"/>
      <c r="B15" s="333"/>
      <c r="C15" s="347"/>
      <c r="D15" s="333"/>
      <c r="E15" s="347"/>
      <c r="F15" s="350"/>
    </row>
    <row r="16" spans="1:9" ht="18" customHeight="1">
      <c r="A16" s="377"/>
      <c r="B16" s="555" t="s">
        <v>368</v>
      </c>
      <c r="C16" s="556"/>
      <c r="D16" s="556"/>
      <c r="E16" s="557"/>
      <c r="F16" s="378">
        <f>SUM(F7:F15)</f>
        <v>0</v>
      </c>
    </row>
    <row r="17" spans="1:7" ht="18" customHeight="1">
      <c r="A17" s="323"/>
      <c r="B17" s="495"/>
      <c r="C17" s="345"/>
      <c r="D17" s="325"/>
      <c r="E17" s="372"/>
      <c r="F17" s="332"/>
    </row>
    <row r="18" spans="1:7">
      <c r="A18" s="380">
        <v>2</v>
      </c>
      <c r="B18" s="368" t="s">
        <v>385</v>
      </c>
      <c r="C18" s="345"/>
      <c r="D18" s="325"/>
      <c r="E18" s="372"/>
      <c r="F18" s="332"/>
    </row>
    <row r="19" spans="1:7">
      <c r="A19" s="323"/>
      <c r="B19" s="368" t="s">
        <v>389</v>
      </c>
      <c r="C19" s="345"/>
      <c r="D19" s="325"/>
      <c r="E19" s="372"/>
      <c r="F19" s="332"/>
    </row>
    <row r="20" spans="1:7">
      <c r="A20" s="323"/>
      <c r="B20" s="368"/>
      <c r="C20" s="345"/>
      <c r="D20" s="325"/>
      <c r="E20" s="372"/>
      <c r="F20" s="332"/>
    </row>
    <row r="21" spans="1:7">
      <c r="A21" s="364">
        <v>2.1</v>
      </c>
      <c r="B21" s="338" t="s">
        <v>370</v>
      </c>
      <c r="C21" s="375"/>
      <c r="D21" s="333"/>
      <c r="E21" s="375"/>
      <c r="F21" s="350"/>
    </row>
    <row r="22" spans="1:7" ht="78.75">
      <c r="A22" s="344"/>
      <c r="B22" s="333" t="s">
        <v>358</v>
      </c>
      <c r="C22" s="375"/>
      <c r="D22" s="333"/>
      <c r="E22" s="375"/>
      <c r="F22" s="350"/>
      <c r="G22" s="429"/>
    </row>
    <row r="23" spans="1:7" ht="32.1" customHeight="1">
      <c r="A23" s="352"/>
      <c r="B23" s="353" t="s">
        <v>359</v>
      </c>
      <c r="C23" s="375"/>
      <c r="D23" s="333"/>
      <c r="E23" s="375"/>
      <c r="F23" s="350"/>
      <c r="G23" s="429"/>
    </row>
    <row r="24" spans="1:7">
      <c r="A24" s="344" t="s">
        <v>41</v>
      </c>
      <c r="B24" s="354" t="s">
        <v>374</v>
      </c>
      <c r="C24" s="379" t="s">
        <v>352</v>
      </c>
      <c r="D24" s="374">
        <f>248*0.6</f>
        <v>148.79999999999998</v>
      </c>
      <c r="E24" s="362">
        <v>0</v>
      </c>
      <c r="F24" s="361">
        <f>D24*E24</f>
        <v>0</v>
      </c>
      <c r="G24" s="429"/>
    </row>
    <row r="25" spans="1:7">
      <c r="A25" s="334"/>
      <c r="B25" s="354"/>
      <c r="C25" s="379"/>
      <c r="D25" s="374"/>
      <c r="E25" s="362"/>
      <c r="F25" s="361"/>
      <c r="G25" s="429"/>
    </row>
    <row r="26" spans="1:7">
      <c r="A26" s="364">
        <v>2.2000000000000002</v>
      </c>
      <c r="B26" s="368" t="s">
        <v>360</v>
      </c>
      <c r="C26" s="345"/>
      <c r="D26" s="325"/>
      <c r="E26" s="372"/>
      <c r="F26" s="332"/>
    </row>
    <row r="27" spans="1:7" ht="63">
      <c r="A27" s="344"/>
      <c r="B27" s="367" t="s">
        <v>386</v>
      </c>
      <c r="C27" s="345"/>
      <c r="D27" s="325"/>
      <c r="E27" s="359"/>
      <c r="F27" s="355"/>
    </row>
    <row r="28" spans="1:7">
      <c r="A28" s="344" t="s">
        <v>379</v>
      </c>
      <c r="B28" s="351" t="s">
        <v>444</v>
      </c>
      <c r="C28" s="345" t="s">
        <v>352</v>
      </c>
      <c r="D28" s="325">
        <f>248*1</f>
        <v>248</v>
      </c>
      <c r="E28" s="359">
        <v>0</v>
      </c>
      <c r="F28" s="355">
        <f>E28*D28</f>
        <v>0</v>
      </c>
    </row>
    <row r="29" spans="1:7" ht="63">
      <c r="A29" s="344" t="s">
        <v>380</v>
      </c>
      <c r="B29" s="333" t="s">
        <v>362</v>
      </c>
      <c r="C29" s="379" t="s">
        <v>352</v>
      </c>
      <c r="D29" s="374">
        <f>28*40</f>
        <v>1120</v>
      </c>
      <c r="E29" s="362">
        <v>0</v>
      </c>
      <c r="F29" s="361">
        <f>E29*D29</f>
        <v>0</v>
      </c>
    </row>
    <row r="30" spans="1:7" ht="18" customHeight="1">
      <c r="A30" s="334"/>
      <c r="B30" s="351"/>
      <c r="C30" s="345"/>
      <c r="D30" s="325"/>
      <c r="E30" s="359"/>
      <c r="F30" s="355"/>
    </row>
    <row r="31" spans="1:7" ht="31.5">
      <c r="A31" s="364">
        <v>2.2999999999999998</v>
      </c>
      <c r="B31" s="367" t="s">
        <v>441</v>
      </c>
      <c r="C31" s="347"/>
      <c r="D31" s="326"/>
      <c r="E31" s="359"/>
      <c r="F31" s="355"/>
    </row>
    <row r="32" spans="1:7">
      <c r="A32" s="344" t="s">
        <v>381</v>
      </c>
      <c r="B32" s="351" t="s">
        <v>367</v>
      </c>
      <c r="C32" s="345" t="s">
        <v>353</v>
      </c>
      <c r="D32" s="326">
        <f>40*28*0.07</f>
        <v>78.400000000000006</v>
      </c>
      <c r="E32" s="359">
        <v>0</v>
      </c>
      <c r="F32" s="355">
        <f>D32*E32</f>
        <v>0</v>
      </c>
    </row>
    <row r="33" spans="1:10">
      <c r="A33" s="334"/>
      <c r="B33" s="351"/>
      <c r="C33" s="347"/>
      <c r="D33" s="325"/>
      <c r="E33" s="359"/>
      <c r="F33" s="355"/>
    </row>
    <row r="34" spans="1:10" ht="18.75" customHeight="1">
      <c r="A34" s="364">
        <v>2.4</v>
      </c>
      <c r="B34" s="367" t="s">
        <v>363</v>
      </c>
      <c r="C34" s="347"/>
      <c r="D34" s="325"/>
      <c r="E34" s="359"/>
      <c r="F34" s="355"/>
    </row>
    <row r="35" spans="1:10" ht="76.5" customHeight="1">
      <c r="A35" s="334"/>
      <c r="B35" s="351" t="s">
        <v>390</v>
      </c>
      <c r="C35" s="356"/>
      <c r="D35" s="325"/>
      <c r="E35" s="359"/>
      <c r="F35" s="355"/>
    </row>
    <row r="36" spans="1:10" ht="30">
      <c r="A36" s="344" t="s">
        <v>392</v>
      </c>
      <c r="B36" s="496" t="s">
        <v>443</v>
      </c>
      <c r="C36" s="357" t="s">
        <v>352</v>
      </c>
      <c r="D36" s="325">
        <f>138*0.6</f>
        <v>82.8</v>
      </c>
      <c r="E36" s="359">
        <v>0</v>
      </c>
      <c r="F36" s="355">
        <f>E36*D36</f>
        <v>0</v>
      </c>
    </row>
    <row r="37" spans="1:10">
      <c r="A37" s="344" t="s">
        <v>393</v>
      </c>
      <c r="B37" s="351" t="s">
        <v>391</v>
      </c>
      <c r="C37" s="357" t="s">
        <v>352</v>
      </c>
      <c r="D37" s="325">
        <f>40*28</f>
        <v>1120</v>
      </c>
      <c r="E37" s="359">
        <v>0</v>
      </c>
      <c r="F37" s="355">
        <f>E37*D37</f>
        <v>0</v>
      </c>
    </row>
    <row r="38" spans="1:10">
      <c r="A38" s="344"/>
      <c r="B38" s="351"/>
      <c r="C38" s="347"/>
      <c r="D38" s="325"/>
      <c r="E38" s="359"/>
      <c r="F38" s="355"/>
    </row>
    <row r="39" spans="1:10" ht="18" customHeight="1">
      <c r="A39" s="364">
        <v>2.5</v>
      </c>
      <c r="B39" s="358" t="s">
        <v>364</v>
      </c>
      <c r="C39" s="347"/>
      <c r="D39" s="325"/>
      <c r="E39" s="359"/>
      <c r="F39" s="355"/>
    </row>
    <row r="40" spans="1:10" ht="60.75" customHeight="1">
      <c r="A40" s="334"/>
      <c r="B40" s="351" t="s">
        <v>378</v>
      </c>
      <c r="C40" s="347"/>
      <c r="D40" s="325"/>
      <c r="E40" s="359"/>
      <c r="F40" s="355"/>
    </row>
    <row r="41" spans="1:10" ht="51" customHeight="1">
      <c r="A41" s="344" t="s">
        <v>394</v>
      </c>
      <c r="B41" s="369" t="s">
        <v>375</v>
      </c>
      <c r="C41" s="357" t="s">
        <v>352</v>
      </c>
      <c r="D41" s="325">
        <f>D36</f>
        <v>82.8</v>
      </c>
      <c r="E41" s="359">
        <v>0</v>
      </c>
      <c r="F41" s="355">
        <f>E41*D41</f>
        <v>0</v>
      </c>
    </row>
    <row r="42" spans="1:10">
      <c r="A42" s="381"/>
      <c r="B42" s="558" t="s">
        <v>368</v>
      </c>
      <c r="C42" s="556"/>
      <c r="D42" s="556"/>
      <c r="E42" s="557"/>
      <c r="F42" s="382">
        <f>SUM(F23:F41)</f>
        <v>0</v>
      </c>
    </row>
    <row r="43" spans="1:10">
      <c r="A43" s="344"/>
      <c r="B43" s="351"/>
      <c r="C43" s="357"/>
      <c r="D43" s="325"/>
      <c r="E43" s="359"/>
      <c r="F43" s="355"/>
    </row>
    <row r="44" spans="1:10">
      <c r="A44" s="364">
        <v>3</v>
      </c>
      <c r="B44" s="358" t="s">
        <v>395</v>
      </c>
      <c r="C44" s="357"/>
      <c r="D44" s="325"/>
      <c r="E44" s="359"/>
      <c r="F44" s="355"/>
    </row>
    <row r="45" spans="1:10">
      <c r="A45" s="344"/>
      <c r="B45" s="351"/>
      <c r="C45" s="357"/>
      <c r="D45" s="325"/>
      <c r="E45" s="359"/>
      <c r="F45" s="355"/>
    </row>
    <row r="46" spans="1:10">
      <c r="A46" s="386">
        <v>3.1</v>
      </c>
      <c r="B46" s="387" t="s">
        <v>396</v>
      </c>
      <c r="C46" s="388"/>
      <c r="D46" s="389"/>
      <c r="E46" s="388"/>
      <c r="F46" s="390"/>
    </row>
    <row r="47" spans="1:10" ht="64.5" customHeight="1">
      <c r="A47" s="394" t="s">
        <v>383</v>
      </c>
      <c r="B47" s="392" t="s">
        <v>397</v>
      </c>
      <c r="C47" s="395" t="s">
        <v>4</v>
      </c>
      <c r="D47" s="396">
        <f>32*3</f>
        <v>96</v>
      </c>
      <c r="E47" s="397">
        <v>0</v>
      </c>
      <c r="F47" s="398">
        <f>E47*D47</f>
        <v>0</v>
      </c>
      <c r="J47"/>
    </row>
    <row r="48" spans="1:10" ht="25.5">
      <c r="A48" s="394" t="s">
        <v>384</v>
      </c>
      <c r="B48" s="392" t="s">
        <v>442</v>
      </c>
      <c r="C48" s="385" t="s">
        <v>398</v>
      </c>
      <c r="D48" s="384">
        <v>3</v>
      </c>
      <c r="E48" s="399">
        <v>0</v>
      </c>
      <c r="F48" s="398">
        <f>E48*D48</f>
        <v>0</v>
      </c>
    </row>
    <row r="49" spans="1:7">
      <c r="A49" s="385"/>
      <c r="B49" s="392"/>
      <c r="C49" s="385"/>
      <c r="D49" s="384"/>
      <c r="E49" s="393"/>
      <c r="F49" s="390"/>
    </row>
    <row r="50" spans="1:7">
      <c r="A50" s="455"/>
      <c r="B50" s="559" t="s">
        <v>382</v>
      </c>
      <c r="C50" s="560"/>
      <c r="D50" s="560"/>
      <c r="E50" s="561"/>
      <c r="F50" s="456">
        <f>SUM(F47:F49)</f>
        <v>0</v>
      </c>
    </row>
    <row r="51" spans="1:7">
      <c r="A51" s="418"/>
      <c r="B51" s="413"/>
      <c r="C51" s="357"/>
      <c r="D51" s="414"/>
      <c r="E51" s="359"/>
      <c r="F51" s="416"/>
    </row>
    <row r="52" spans="1:7">
      <c r="A52" s="376">
        <v>4</v>
      </c>
      <c r="B52" s="358" t="s">
        <v>409</v>
      </c>
      <c r="C52" s="357"/>
      <c r="D52" s="325"/>
      <c r="E52" s="359"/>
      <c r="F52" s="355"/>
    </row>
    <row r="53" spans="1:7">
      <c r="A53" s="376"/>
      <c r="B53" s="358"/>
      <c r="C53" s="357"/>
      <c r="D53" s="325"/>
      <c r="E53" s="359"/>
      <c r="F53" s="355"/>
    </row>
    <row r="54" spans="1:7">
      <c r="A54" s="457"/>
      <c r="B54" s="458" t="s">
        <v>418</v>
      </c>
      <c r="C54" s="410"/>
      <c r="D54" s="415"/>
      <c r="E54" s="411"/>
      <c r="F54" s="417"/>
    </row>
    <row r="55" spans="1:7">
      <c r="A55" s="459"/>
      <c r="B55" s="460"/>
      <c r="C55" s="409"/>
      <c r="D55" s="461"/>
      <c r="E55" s="462"/>
      <c r="F55" s="463"/>
    </row>
    <row r="56" spans="1:7">
      <c r="A56" s="497">
        <v>4.0999999999999996</v>
      </c>
      <c r="B56" s="460" t="s">
        <v>429</v>
      </c>
      <c r="C56" s="409"/>
      <c r="D56" s="461"/>
      <c r="E56" s="462"/>
      <c r="F56" s="463"/>
    </row>
    <row r="57" spans="1:7" ht="37.5" customHeight="1">
      <c r="A57" s="464" t="s">
        <v>430</v>
      </c>
      <c r="B57" s="465" t="s">
        <v>428</v>
      </c>
      <c r="C57" s="357" t="s">
        <v>352</v>
      </c>
      <c r="D57" s="466">
        <f>100*5</f>
        <v>500</v>
      </c>
      <c r="E57" s="570">
        <v>0</v>
      </c>
      <c r="F57" s="463">
        <f>E57*D57</f>
        <v>0</v>
      </c>
    </row>
    <row r="58" spans="1:7" ht="44.25" customHeight="1">
      <c r="A58" s="464" t="s">
        <v>431</v>
      </c>
      <c r="B58" s="465" t="s">
        <v>427</v>
      </c>
      <c r="C58" s="345" t="s">
        <v>353</v>
      </c>
      <c r="D58" s="466">
        <f>100*5*0.25</f>
        <v>125</v>
      </c>
      <c r="E58" s="570">
        <v>0</v>
      </c>
      <c r="F58" s="463">
        <f>E58*D58</f>
        <v>0</v>
      </c>
    </row>
    <row r="59" spans="1:7" ht="45">
      <c r="A59" s="464" t="s">
        <v>432</v>
      </c>
      <c r="B59" s="467" t="s">
        <v>425</v>
      </c>
      <c r="C59" s="357" t="s">
        <v>352</v>
      </c>
      <c r="D59" s="468">
        <f>80*80*0.1</f>
        <v>640</v>
      </c>
      <c r="E59" s="570">
        <v>0</v>
      </c>
      <c r="F59" s="469">
        <f>E59*D59</f>
        <v>0</v>
      </c>
    </row>
    <row r="60" spans="1:7">
      <c r="A60" s="412"/>
      <c r="B60" s="565" t="s">
        <v>368</v>
      </c>
      <c r="C60" s="566"/>
      <c r="D60" s="566"/>
      <c r="E60" s="566"/>
      <c r="F60" s="470">
        <f>SUM(F57:F59)</f>
        <v>0</v>
      </c>
    </row>
    <row r="61" spans="1:7">
      <c r="A61" s="334"/>
      <c r="B61" s="413"/>
      <c r="C61" s="347"/>
      <c r="D61" s="346"/>
      <c r="E61" s="359"/>
      <c r="F61" s="363"/>
    </row>
    <row r="62" spans="1:7">
      <c r="A62" s="324"/>
      <c r="B62" s="358" t="s">
        <v>410</v>
      </c>
      <c r="C62" s="347"/>
      <c r="D62" s="325"/>
      <c r="E62" s="359"/>
      <c r="F62" s="355"/>
    </row>
    <row r="63" spans="1:7">
      <c r="A63" s="373">
        <v>5</v>
      </c>
      <c r="B63" s="383" t="s">
        <v>399</v>
      </c>
      <c r="C63" s="491"/>
      <c r="D63" s="391"/>
      <c r="E63" s="400"/>
      <c r="F63" s="401"/>
      <c r="G63" s="431"/>
    </row>
    <row r="64" spans="1:7" ht="51">
      <c r="A64" s="471"/>
      <c r="B64" s="392" t="s">
        <v>400</v>
      </c>
      <c r="C64" s="492"/>
      <c r="D64" s="402"/>
      <c r="E64" s="404"/>
      <c r="F64" s="405"/>
      <c r="G64" s="431"/>
    </row>
    <row r="65" spans="1:7">
      <c r="A65" s="471"/>
      <c r="B65" s="392"/>
      <c r="C65" s="492"/>
      <c r="D65" s="402"/>
      <c r="E65" s="404"/>
      <c r="F65" s="405"/>
      <c r="G65" s="431"/>
    </row>
    <row r="66" spans="1:7">
      <c r="A66" s="380">
        <v>5.0999999999999996</v>
      </c>
      <c r="B66" s="472" t="s">
        <v>178</v>
      </c>
      <c r="C66" s="493"/>
      <c r="D66" s="402"/>
      <c r="E66" s="406"/>
      <c r="F66" s="396"/>
      <c r="G66" s="431"/>
    </row>
    <row r="67" spans="1:7" ht="60.75" customHeight="1">
      <c r="A67" s="402" t="s">
        <v>411</v>
      </c>
      <c r="B67" s="473" t="s">
        <v>401</v>
      </c>
      <c r="C67" s="494" t="s">
        <v>114</v>
      </c>
      <c r="D67" s="402">
        <v>1</v>
      </c>
      <c r="E67" s="403">
        <v>0</v>
      </c>
      <c r="F67" s="398">
        <f>D67*E67</f>
        <v>0</v>
      </c>
      <c r="G67" s="431"/>
    </row>
    <row r="68" spans="1:7" ht="74.25" customHeight="1">
      <c r="A68" s="402" t="s">
        <v>412</v>
      </c>
      <c r="B68" s="473" t="s">
        <v>402</v>
      </c>
      <c r="C68" s="494" t="s">
        <v>351</v>
      </c>
      <c r="D68" s="402">
        <v>180</v>
      </c>
      <c r="E68" s="403">
        <v>0</v>
      </c>
      <c r="F68" s="398">
        <f>D68*E68</f>
        <v>0</v>
      </c>
      <c r="G68" s="431"/>
    </row>
    <row r="69" spans="1:7" ht="69" customHeight="1">
      <c r="A69" s="402" t="s">
        <v>413</v>
      </c>
      <c r="B69" s="473" t="s">
        <v>445</v>
      </c>
      <c r="C69" s="494" t="s">
        <v>7</v>
      </c>
      <c r="D69" s="402">
        <v>1</v>
      </c>
      <c r="E69" s="403">
        <v>0</v>
      </c>
      <c r="F69" s="398">
        <f>D69*E69</f>
        <v>0</v>
      </c>
      <c r="G69" s="431"/>
    </row>
    <row r="70" spans="1:7">
      <c r="A70" s="402" t="s">
        <v>414</v>
      </c>
      <c r="B70" s="473" t="s">
        <v>403</v>
      </c>
      <c r="C70" s="494" t="s">
        <v>114</v>
      </c>
      <c r="D70" s="402">
        <v>3</v>
      </c>
      <c r="E70" s="403">
        <v>0</v>
      </c>
      <c r="F70" s="398">
        <f>D70*E70</f>
        <v>0</v>
      </c>
      <c r="G70" s="431"/>
    </row>
    <row r="71" spans="1:7">
      <c r="A71" s="402"/>
      <c r="B71" s="473"/>
      <c r="C71" s="493"/>
      <c r="D71" s="402"/>
      <c r="E71" s="407"/>
      <c r="F71" s="398"/>
      <c r="G71" s="431"/>
    </row>
    <row r="72" spans="1:7">
      <c r="A72" s="474">
        <v>5.2</v>
      </c>
      <c r="B72" s="383" t="s">
        <v>404</v>
      </c>
      <c r="C72" s="493"/>
      <c r="D72" s="402"/>
      <c r="E72" s="407"/>
      <c r="F72" s="398"/>
      <c r="G72" s="431"/>
    </row>
    <row r="73" spans="1:7" ht="53.25">
      <c r="A73" s="402" t="s">
        <v>415</v>
      </c>
      <c r="B73" s="473" t="s">
        <v>405</v>
      </c>
      <c r="C73" s="494" t="s">
        <v>114</v>
      </c>
      <c r="D73" s="402">
        <v>10</v>
      </c>
      <c r="E73" s="403">
        <v>0</v>
      </c>
      <c r="F73" s="398">
        <f>D73*E73</f>
        <v>0</v>
      </c>
      <c r="G73" s="431"/>
    </row>
    <row r="74" spans="1:7">
      <c r="A74" s="402"/>
      <c r="B74" s="475"/>
      <c r="C74" s="494"/>
      <c r="D74" s="402"/>
      <c r="E74" s="407"/>
      <c r="F74" s="398"/>
      <c r="G74" s="431"/>
    </row>
    <row r="75" spans="1:7">
      <c r="A75" s="474">
        <v>5.3</v>
      </c>
      <c r="B75" s="383" t="s">
        <v>406</v>
      </c>
      <c r="C75" s="494"/>
      <c r="D75" s="402"/>
      <c r="E75" s="407"/>
      <c r="F75" s="398"/>
      <c r="G75" s="431"/>
    </row>
    <row r="76" spans="1:7" ht="27.75">
      <c r="A76" s="402" t="s">
        <v>416</v>
      </c>
      <c r="B76" s="473" t="s">
        <v>407</v>
      </c>
      <c r="C76" s="494" t="s">
        <v>114</v>
      </c>
      <c r="D76" s="402">
        <v>6</v>
      </c>
      <c r="E76" s="403">
        <v>0</v>
      </c>
      <c r="F76" s="398">
        <f>D76*E76</f>
        <v>0</v>
      </c>
      <c r="G76" s="431"/>
    </row>
    <row r="77" spans="1:7">
      <c r="A77" s="402"/>
      <c r="B77" s="473"/>
      <c r="C77" s="493"/>
      <c r="D77" s="402"/>
      <c r="E77" s="407"/>
      <c r="F77" s="398"/>
      <c r="G77" s="431"/>
    </row>
    <row r="78" spans="1:7">
      <c r="A78" s="474">
        <v>5.4</v>
      </c>
      <c r="B78" s="383" t="s">
        <v>141</v>
      </c>
      <c r="C78" s="494"/>
      <c r="D78" s="402"/>
      <c r="E78" s="403"/>
      <c r="F78" s="398"/>
      <c r="G78" s="431"/>
    </row>
    <row r="79" spans="1:7">
      <c r="A79" s="402" t="s">
        <v>417</v>
      </c>
      <c r="B79" s="473" t="s">
        <v>408</v>
      </c>
      <c r="C79" s="494" t="s">
        <v>114</v>
      </c>
      <c r="D79" s="402">
        <v>12</v>
      </c>
      <c r="E79" s="403">
        <v>0</v>
      </c>
      <c r="F79" s="398">
        <f>D79*E79</f>
        <v>0</v>
      </c>
      <c r="G79" s="431"/>
    </row>
    <row r="80" spans="1:7">
      <c r="A80" s="402"/>
      <c r="B80" s="473"/>
      <c r="C80" s="494"/>
      <c r="D80" s="402"/>
      <c r="E80" s="403"/>
      <c r="F80" s="405"/>
      <c r="G80" s="431"/>
    </row>
    <row r="81" spans="1:7">
      <c r="A81" s="408"/>
      <c r="B81" s="562" t="s">
        <v>382</v>
      </c>
      <c r="C81" s="563"/>
      <c r="D81" s="563"/>
      <c r="E81" s="564"/>
      <c r="F81" s="476">
        <f>SUM(F65:F80)</f>
        <v>0</v>
      </c>
      <c r="G81" s="431"/>
    </row>
    <row r="82" spans="1:7">
      <c r="A82" s="477"/>
      <c r="B82" s="478"/>
      <c r="C82" s="479"/>
      <c r="D82" s="478"/>
      <c r="E82" s="478"/>
      <c r="F82" s="480"/>
      <c r="G82" s="431"/>
    </row>
    <row r="83" spans="1:7">
      <c r="A83" s="481">
        <v>6</v>
      </c>
      <c r="B83" s="482" t="s">
        <v>433</v>
      </c>
      <c r="C83" s="483"/>
      <c r="D83" s="482"/>
      <c r="E83" s="482"/>
      <c r="F83" s="484"/>
      <c r="G83" s="431"/>
    </row>
    <row r="84" spans="1:7">
      <c r="A84" s="481"/>
      <c r="B84" s="482"/>
      <c r="C84" s="483"/>
      <c r="D84" s="482"/>
      <c r="E84" s="482"/>
      <c r="F84" s="484"/>
      <c r="G84" s="431"/>
    </row>
    <row r="85" spans="1:7" ht="17.25">
      <c r="A85" s="485">
        <v>6.1</v>
      </c>
      <c r="B85" s="486" t="s">
        <v>426</v>
      </c>
      <c r="C85" s="487"/>
      <c r="D85" s="415"/>
      <c r="E85" s="415"/>
      <c r="F85" s="415"/>
      <c r="G85" s="431"/>
    </row>
    <row r="86" spans="1:7" ht="31.5">
      <c r="A86" s="421" t="s">
        <v>434</v>
      </c>
      <c r="B86" s="488" t="s">
        <v>420</v>
      </c>
      <c r="C86" s="422" t="s">
        <v>352</v>
      </c>
      <c r="D86" s="463">
        <f>112*0.4*0.4</f>
        <v>17.920000000000002</v>
      </c>
      <c r="E86" s="571">
        <v>0</v>
      </c>
      <c r="F86" s="463">
        <f t="shared" ref="F86:F91" si="0">E86*D86</f>
        <v>0</v>
      </c>
      <c r="G86" s="431"/>
    </row>
    <row r="87" spans="1:7" ht="46.5">
      <c r="A87" s="421" t="s">
        <v>435</v>
      </c>
      <c r="B87" s="489" t="s">
        <v>421</v>
      </c>
      <c r="C87" s="422" t="s">
        <v>352</v>
      </c>
      <c r="D87" s="463">
        <f>180*0.04</f>
        <v>7.2</v>
      </c>
      <c r="E87" s="571">
        <v>0</v>
      </c>
      <c r="F87" s="463">
        <f t="shared" si="0"/>
        <v>0</v>
      </c>
      <c r="G87" s="431"/>
    </row>
    <row r="88" spans="1:7" ht="47.25">
      <c r="A88" s="421" t="s">
        <v>436</v>
      </c>
      <c r="B88" s="333" t="s">
        <v>440</v>
      </c>
      <c r="C88" s="345" t="s">
        <v>353</v>
      </c>
      <c r="D88" s="366">
        <f>60*60*0.15</f>
        <v>540</v>
      </c>
      <c r="E88" s="572">
        <v>0</v>
      </c>
      <c r="F88" s="350">
        <f t="shared" si="0"/>
        <v>0</v>
      </c>
      <c r="G88" s="431"/>
    </row>
    <row r="89" spans="1:7" ht="30">
      <c r="A89" s="421" t="s">
        <v>437</v>
      </c>
      <c r="B89" s="465" t="s">
        <v>422</v>
      </c>
      <c r="C89" s="422" t="s">
        <v>352</v>
      </c>
      <c r="D89" s="463">
        <f>112*0.4*2</f>
        <v>89.600000000000009</v>
      </c>
      <c r="E89" s="571">
        <v>0</v>
      </c>
      <c r="F89" s="463">
        <f t="shared" si="0"/>
        <v>0</v>
      </c>
      <c r="G89" s="431"/>
    </row>
    <row r="90" spans="1:7" ht="31.5">
      <c r="A90" s="421" t="s">
        <v>438</v>
      </c>
      <c r="B90" s="488" t="s">
        <v>423</v>
      </c>
      <c r="C90" s="422" t="s">
        <v>352</v>
      </c>
      <c r="D90" s="463">
        <f>112*0.4*0.4</f>
        <v>17.920000000000002</v>
      </c>
      <c r="E90" s="571">
        <v>0</v>
      </c>
      <c r="F90" s="463">
        <f t="shared" si="0"/>
        <v>0</v>
      </c>
      <c r="G90" s="431"/>
    </row>
    <row r="91" spans="1:7" ht="46.5">
      <c r="A91" s="421" t="s">
        <v>439</v>
      </c>
      <c r="B91" s="488" t="s">
        <v>424</v>
      </c>
      <c r="C91" s="422" t="s">
        <v>352</v>
      </c>
      <c r="D91" s="463">
        <f>D89</f>
        <v>89.600000000000009</v>
      </c>
      <c r="E91" s="571">
        <v>0</v>
      </c>
      <c r="F91" s="463">
        <f t="shared" si="0"/>
        <v>0</v>
      </c>
      <c r="G91" s="431"/>
    </row>
    <row r="92" spans="1:7">
      <c r="A92" s="421"/>
      <c r="B92" s="465"/>
      <c r="C92" s="422"/>
      <c r="D92" s="463"/>
      <c r="E92" s="490"/>
      <c r="F92" s="463"/>
      <c r="G92" s="431"/>
    </row>
    <row r="93" spans="1:7">
      <c r="A93" s="447"/>
      <c r="B93" s="448" t="s">
        <v>419</v>
      </c>
      <c r="C93" s="449"/>
      <c r="D93" s="450"/>
      <c r="E93" s="451"/>
      <c r="F93" s="454">
        <f>SUM(F86:F92)</f>
        <v>0</v>
      </c>
      <c r="G93" s="431"/>
    </row>
    <row r="94" spans="1:7">
      <c r="A94" s="419"/>
      <c r="B94" s="543" t="s">
        <v>366</v>
      </c>
      <c r="C94" s="544"/>
      <c r="D94" s="544"/>
      <c r="E94" s="545"/>
      <c r="F94" s="420">
        <f>SUM(F93,F81,F60,F50,F42,F16)</f>
        <v>0</v>
      </c>
      <c r="G94" s="431"/>
    </row>
    <row r="95" spans="1:7">
      <c r="A95" s="337"/>
      <c r="B95" s="552" t="s">
        <v>365</v>
      </c>
      <c r="C95" s="553"/>
      <c r="D95" s="553"/>
      <c r="E95" s="554"/>
      <c r="F95" s="360">
        <f>F94*0.1</f>
        <v>0</v>
      </c>
      <c r="G95" s="431"/>
    </row>
    <row r="96" spans="1:7">
      <c r="A96" s="452"/>
      <c r="B96" s="540" t="s">
        <v>349</v>
      </c>
      <c r="C96" s="541"/>
      <c r="D96" s="541"/>
      <c r="E96" s="542"/>
      <c r="F96" s="453">
        <f>SUM(F94:F95)</f>
        <v>0</v>
      </c>
      <c r="G96" s="431"/>
    </row>
    <row r="97" spans="1:7">
      <c r="A97" s="432"/>
      <c r="B97" s="438"/>
      <c r="C97" s="433"/>
      <c r="D97" s="432"/>
      <c r="E97" s="433"/>
      <c r="F97" s="434"/>
      <c r="G97" s="431"/>
    </row>
    <row r="98" spans="1:7">
      <c r="A98" s="432"/>
      <c r="B98" s="438"/>
      <c r="C98" s="433"/>
      <c r="D98" s="432"/>
      <c r="E98" s="433"/>
      <c r="F98" s="434"/>
      <c r="G98" s="431"/>
    </row>
    <row r="99" spans="1:7">
      <c r="A99" s="432"/>
      <c r="B99" s="438"/>
      <c r="C99" s="433"/>
      <c r="D99" s="432"/>
      <c r="E99" s="433"/>
      <c r="F99" s="434"/>
      <c r="G99" s="431"/>
    </row>
    <row r="100" spans="1:7">
      <c r="A100" s="432"/>
      <c r="B100" s="436"/>
      <c r="C100" s="433"/>
      <c r="D100" s="432"/>
      <c r="E100" s="433"/>
      <c r="F100" s="434"/>
      <c r="G100" s="431"/>
    </row>
    <row r="101" spans="1:7">
      <c r="A101" s="432"/>
      <c r="B101" s="433"/>
      <c r="C101" s="433"/>
      <c r="D101" s="432"/>
      <c r="E101" s="433"/>
      <c r="F101" s="434"/>
      <c r="G101" s="431"/>
    </row>
    <row r="102" spans="1:7">
      <c r="A102" s="432"/>
      <c r="B102" s="436"/>
      <c r="C102" s="433"/>
      <c r="D102" s="432"/>
      <c r="E102" s="433"/>
      <c r="F102" s="434"/>
      <c r="G102" s="431"/>
    </row>
    <row r="103" spans="1:7">
      <c r="A103" s="432"/>
      <c r="B103" s="437"/>
      <c r="C103" s="433"/>
      <c r="D103" s="432"/>
      <c r="E103" s="433"/>
      <c r="F103" s="434"/>
      <c r="G103" s="431"/>
    </row>
    <row r="104" spans="1:7">
      <c r="A104" s="432"/>
      <c r="B104" s="439"/>
      <c r="C104" s="433"/>
      <c r="D104" s="432"/>
      <c r="E104" s="433"/>
      <c r="F104" s="434"/>
      <c r="G104" s="431"/>
    </row>
    <row r="105" spans="1:7">
      <c r="A105" s="432"/>
      <c r="B105" s="436"/>
      <c r="C105" s="433"/>
      <c r="D105" s="432"/>
      <c r="E105" s="433"/>
      <c r="F105" s="434"/>
      <c r="G105" s="431"/>
    </row>
    <row r="106" spans="1:7">
      <c r="A106" s="432"/>
      <c r="B106" s="436"/>
      <c r="C106" s="433"/>
      <c r="D106" s="432"/>
      <c r="E106" s="433"/>
      <c r="F106" s="434"/>
      <c r="G106" s="431"/>
    </row>
    <row r="107" spans="1:7">
      <c r="A107" s="432"/>
      <c r="B107" s="435"/>
      <c r="C107" s="433"/>
      <c r="D107" s="432"/>
      <c r="E107" s="433"/>
      <c r="F107" s="434"/>
      <c r="G107" s="431"/>
    </row>
    <row r="108" spans="1:7">
      <c r="A108" s="432"/>
      <c r="B108" s="436"/>
      <c r="C108" s="433"/>
      <c r="D108" s="432"/>
      <c r="E108" s="433"/>
      <c r="F108" s="434"/>
      <c r="G108" s="431"/>
    </row>
    <row r="109" spans="1:7">
      <c r="A109" s="432"/>
      <c r="B109" s="440"/>
      <c r="C109" s="433"/>
      <c r="D109" s="432"/>
      <c r="E109" s="433"/>
      <c r="F109" s="434"/>
      <c r="G109" s="431"/>
    </row>
    <row r="110" spans="1:7">
      <c r="A110" s="432"/>
      <c r="B110" s="440"/>
      <c r="C110" s="433"/>
      <c r="D110" s="432"/>
      <c r="E110" s="433"/>
      <c r="F110" s="434"/>
      <c r="G110" s="431"/>
    </row>
    <row r="111" spans="1:7">
      <c r="A111" s="432"/>
      <c r="B111" s="440"/>
      <c r="C111" s="433"/>
      <c r="D111" s="432"/>
      <c r="E111" s="433"/>
      <c r="F111" s="434"/>
      <c r="G111" s="431"/>
    </row>
    <row r="112" spans="1:7">
      <c r="A112" s="432"/>
      <c r="B112" s="440"/>
      <c r="C112" s="433"/>
      <c r="D112" s="432"/>
      <c r="E112" s="433"/>
      <c r="F112" s="434"/>
      <c r="G112" s="431"/>
    </row>
    <row r="113" spans="1:7">
      <c r="A113" s="432"/>
      <c r="B113" s="440"/>
      <c r="C113" s="433"/>
      <c r="D113" s="432"/>
      <c r="E113" s="433"/>
      <c r="F113" s="434"/>
      <c r="G113" s="431"/>
    </row>
    <row r="114" spans="1:7">
      <c r="A114" s="432"/>
      <c r="B114" s="440"/>
      <c r="C114" s="433"/>
      <c r="D114" s="432"/>
      <c r="E114" s="433"/>
      <c r="F114" s="434"/>
      <c r="G114" s="431"/>
    </row>
    <row r="115" spans="1:7">
      <c r="A115" s="432"/>
      <c r="B115" s="440"/>
      <c r="C115" s="433"/>
      <c r="D115" s="432"/>
      <c r="E115" s="433"/>
      <c r="F115" s="434"/>
      <c r="G115" s="431"/>
    </row>
    <row r="116" spans="1:7">
      <c r="A116" s="432"/>
      <c r="B116" s="440"/>
      <c r="C116" s="433"/>
      <c r="D116" s="432"/>
      <c r="E116" s="433"/>
      <c r="F116" s="434"/>
      <c r="G116" s="431"/>
    </row>
    <row r="117" spans="1:7">
      <c r="A117" s="432"/>
      <c r="B117" s="440"/>
      <c r="C117" s="433"/>
      <c r="D117" s="432"/>
      <c r="E117" s="433"/>
      <c r="F117" s="434"/>
      <c r="G117" s="431"/>
    </row>
    <row r="118" spans="1:7">
      <c r="A118" s="432"/>
      <c r="B118" s="436"/>
      <c r="C118" s="433"/>
      <c r="D118" s="432"/>
      <c r="E118" s="433"/>
      <c r="F118" s="434"/>
      <c r="G118" s="431"/>
    </row>
    <row r="119" spans="1:7">
      <c r="A119" s="432"/>
      <c r="B119" s="441"/>
      <c r="C119" s="433"/>
      <c r="D119" s="432"/>
      <c r="E119" s="433"/>
      <c r="F119" s="434"/>
      <c r="G119" s="431"/>
    </row>
    <row r="120" spans="1:7">
      <c r="A120" s="432"/>
      <c r="B120" s="436"/>
      <c r="C120" s="433"/>
      <c r="D120" s="432"/>
      <c r="E120" s="433"/>
      <c r="F120" s="434"/>
      <c r="G120" s="431"/>
    </row>
    <row r="121" spans="1:7">
      <c r="A121" s="432"/>
      <c r="B121" s="442"/>
      <c r="C121" s="433"/>
      <c r="D121" s="432"/>
      <c r="E121" s="433"/>
      <c r="F121" s="434"/>
      <c r="G121" s="431"/>
    </row>
    <row r="122" spans="1:7">
      <c r="A122" s="432"/>
      <c r="B122" s="436"/>
      <c r="C122" s="433"/>
      <c r="D122" s="432"/>
      <c r="E122" s="433"/>
      <c r="F122" s="434"/>
      <c r="G122" s="431"/>
    </row>
    <row r="123" spans="1:7">
      <c r="A123" s="432"/>
      <c r="B123" s="436"/>
      <c r="C123" s="433"/>
      <c r="D123" s="432"/>
      <c r="E123" s="433"/>
      <c r="F123" s="434"/>
      <c r="G123" s="431"/>
    </row>
    <row r="124" spans="1:7">
      <c r="A124" s="432"/>
      <c r="B124" s="437"/>
      <c r="C124" s="433"/>
      <c r="D124" s="432"/>
      <c r="E124" s="433"/>
      <c r="F124" s="434"/>
      <c r="G124" s="431"/>
    </row>
    <row r="125" spans="1:7">
      <c r="A125" s="432"/>
      <c r="B125" s="436"/>
      <c r="C125" s="433"/>
      <c r="D125" s="432"/>
      <c r="E125" s="433"/>
      <c r="F125" s="434"/>
      <c r="G125" s="431"/>
    </row>
    <row r="126" spans="1:7">
      <c r="A126" s="432"/>
      <c r="B126" s="440"/>
      <c r="C126" s="433"/>
      <c r="D126" s="432"/>
      <c r="E126" s="433"/>
      <c r="F126" s="434"/>
      <c r="G126" s="431"/>
    </row>
    <row r="127" spans="1:7">
      <c r="A127" s="432"/>
      <c r="B127" s="436"/>
      <c r="C127" s="433"/>
      <c r="D127" s="432"/>
      <c r="E127" s="433"/>
      <c r="F127" s="434"/>
      <c r="G127" s="431"/>
    </row>
    <row r="128" spans="1:7">
      <c r="A128" s="432"/>
      <c r="B128" s="443"/>
      <c r="C128" s="433"/>
      <c r="D128" s="432"/>
      <c r="E128" s="433"/>
      <c r="F128" s="434"/>
      <c r="G128" s="431"/>
    </row>
    <row r="129" spans="1:7">
      <c r="A129" s="432"/>
      <c r="B129" s="443"/>
      <c r="C129" s="433"/>
      <c r="D129" s="432"/>
      <c r="E129" s="433"/>
      <c r="F129" s="434"/>
      <c r="G129" s="431"/>
    </row>
    <row r="130" spans="1:7">
      <c r="A130" s="432"/>
      <c r="B130" s="436"/>
      <c r="C130" s="433"/>
      <c r="D130" s="432"/>
      <c r="E130" s="433"/>
      <c r="F130" s="434"/>
      <c r="G130" s="431"/>
    </row>
    <row r="131" spans="1:7">
      <c r="A131" s="432"/>
      <c r="B131" s="436"/>
      <c r="C131" s="433"/>
      <c r="D131" s="432"/>
      <c r="E131" s="433"/>
      <c r="F131" s="434"/>
      <c r="G131" s="431"/>
    </row>
    <row r="132" spans="1:7">
      <c r="A132" s="432"/>
      <c r="B132" s="436"/>
      <c r="C132" s="433"/>
      <c r="D132" s="432"/>
      <c r="E132" s="433"/>
      <c r="F132" s="434"/>
      <c r="G132" s="431"/>
    </row>
    <row r="133" spans="1:7">
      <c r="A133" s="432"/>
      <c r="B133" s="436"/>
      <c r="C133" s="433"/>
      <c r="D133" s="432"/>
      <c r="E133" s="433"/>
      <c r="F133" s="434"/>
      <c r="G133" s="431"/>
    </row>
    <row r="134" spans="1:7">
      <c r="A134" s="432"/>
      <c r="B134" s="436"/>
      <c r="C134" s="433"/>
      <c r="D134" s="432"/>
      <c r="E134" s="433"/>
      <c r="F134" s="434"/>
      <c r="G134" s="431"/>
    </row>
    <row r="135" spans="1:7">
      <c r="A135" s="432"/>
      <c r="B135" s="436"/>
      <c r="C135" s="433"/>
      <c r="D135" s="432"/>
      <c r="E135" s="433"/>
      <c r="F135" s="434"/>
      <c r="G135" s="431"/>
    </row>
    <row r="136" spans="1:7">
      <c r="A136" s="432"/>
      <c r="B136" s="436"/>
      <c r="C136" s="433"/>
      <c r="D136" s="432"/>
      <c r="E136" s="433"/>
      <c r="F136" s="434"/>
      <c r="G136" s="431"/>
    </row>
    <row r="137" spans="1:7">
      <c r="A137" s="432"/>
      <c r="B137" s="436"/>
      <c r="C137" s="433"/>
      <c r="D137" s="432"/>
      <c r="E137" s="433"/>
      <c r="F137" s="434"/>
      <c r="G137" s="431"/>
    </row>
    <row r="138" spans="1:7">
      <c r="A138" s="432"/>
      <c r="B138" s="436"/>
      <c r="C138" s="433"/>
      <c r="D138" s="432"/>
      <c r="E138" s="433"/>
      <c r="F138" s="434"/>
      <c r="G138" s="431"/>
    </row>
    <row r="139" spans="1:7">
      <c r="A139" s="432"/>
      <c r="B139" s="436"/>
      <c r="C139" s="444"/>
      <c r="D139" s="444"/>
      <c r="E139" s="444"/>
      <c r="F139" s="444"/>
      <c r="G139" s="431"/>
    </row>
    <row r="140" spans="1:7">
      <c r="A140" s="432"/>
      <c r="B140" s="436"/>
      <c r="C140" s="433"/>
      <c r="D140" s="432"/>
      <c r="E140" s="433"/>
      <c r="F140" s="434"/>
      <c r="G140" s="431"/>
    </row>
    <row r="141" spans="1:7">
      <c r="A141" s="432"/>
      <c r="B141" s="436"/>
      <c r="C141" s="433"/>
      <c r="D141" s="432"/>
      <c r="E141" s="433"/>
      <c r="F141" s="434"/>
      <c r="G141" s="431"/>
    </row>
    <row r="142" spans="1:7">
      <c r="A142" s="444"/>
      <c r="B142" s="428"/>
      <c r="C142" s="433"/>
      <c r="D142" s="432"/>
      <c r="E142" s="433"/>
      <c r="F142" s="434"/>
      <c r="G142" s="431"/>
    </row>
    <row r="143" spans="1:7">
      <c r="A143" s="432"/>
      <c r="B143" s="444"/>
      <c r="C143" s="433"/>
      <c r="D143" s="432"/>
      <c r="E143" s="433"/>
      <c r="F143" s="434"/>
      <c r="G143" s="431"/>
    </row>
    <row r="144" spans="1:7">
      <c r="A144" s="432"/>
      <c r="B144" s="433"/>
      <c r="C144" s="433"/>
      <c r="D144" s="432"/>
      <c r="E144" s="433"/>
      <c r="F144" s="434"/>
      <c r="G144" s="431"/>
    </row>
    <row r="145" spans="1:7">
      <c r="A145" s="432"/>
      <c r="B145" s="436"/>
      <c r="C145" s="433"/>
      <c r="D145" s="432"/>
      <c r="E145" s="433"/>
      <c r="F145" s="434"/>
      <c r="G145" s="431"/>
    </row>
    <row r="146" spans="1:7">
      <c r="A146" s="432"/>
      <c r="B146" s="437"/>
      <c r="C146" s="433"/>
      <c r="D146" s="432"/>
      <c r="E146" s="433"/>
      <c r="F146" s="434"/>
      <c r="G146" s="431"/>
    </row>
    <row r="147" spans="1:7">
      <c r="A147" s="432"/>
      <c r="B147" s="439"/>
      <c r="C147" s="433"/>
      <c r="D147" s="432"/>
      <c r="E147" s="433"/>
      <c r="F147" s="434"/>
      <c r="G147" s="431"/>
    </row>
    <row r="148" spans="1:7">
      <c r="A148" s="432"/>
      <c r="B148" s="436"/>
      <c r="C148" s="433"/>
      <c r="D148" s="432"/>
      <c r="E148" s="433"/>
      <c r="F148" s="434"/>
      <c r="G148" s="431"/>
    </row>
    <row r="149" spans="1:7">
      <c r="A149" s="432"/>
      <c r="B149" s="436"/>
      <c r="C149" s="433"/>
      <c r="D149" s="432"/>
      <c r="E149" s="433"/>
      <c r="F149" s="434"/>
      <c r="G149" s="431"/>
    </row>
    <row r="150" spans="1:7">
      <c r="A150" s="432"/>
      <c r="B150" s="435"/>
      <c r="C150" s="433"/>
      <c r="D150" s="432"/>
      <c r="E150" s="433"/>
      <c r="F150" s="434"/>
      <c r="G150" s="431"/>
    </row>
    <row r="151" spans="1:7">
      <c r="A151" s="432"/>
      <c r="B151" s="436"/>
      <c r="C151" s="433"/>
      <c r="D151" s="432"/>
      <c r="E151" s="433"/>
      <c r="F151" s="434"/>
      <c r="G151" s="431"/>
    </row>
    <row r="152" spans="1:7">
      <c r="A152" s="432"/>
      <c r="B152" s="440"/>
      <c r="C152" s="433"/>
      <c r="D152" s="432"/>
      <c r="E152" s="433"/>
      <c r="F152" s="434"/>
      <c r="G152" s="431"/>
    </row>
    <row r="153" spans="1:7">
      <c r="A153" s="432"/>
      <c r="B153" s="440"/>
      <c r="C153" s="433"/>
      <c r="D153" s="432"/>
      <c r="E153" s="433"/>
      <c r="F153" s="434"/>
      <c r="G153" s="431"/>
    </row>
    <row r="154" spans="1:7">
      <c r="A154" s="432"/>
      <c r="B154" s="440"/>
      <c r="C154" s="433"/>
      <c r="D154" s="432"/>
      <c r="E154" s="433"/>
      <c r="F154" s="434"/>
      <c r="G154" s="431"/>
    </row>
    <row r="155" spans="1:7">
      <c r="A155" s="432"/>
      <c r="B155" s="440"/>
      <c r="C155" s="433"/>
      <c r="D155" s="432"/>
      <c r="E155" s="433"/>
      <c r="F155" s="434"/>
      <c r="G155" s="431"/>
    </row>
    <row r="156" spans="1:7">
      <c r="A156" s="432"/>
      <c r="B156" s="440"/>
      <c r="C156" s="433"/>
      <c r="D156" s="432"/>
      <c r="E156" s="433"/>
      <c r="F156" s="434"/>
      <c r="G156" s="431"/>
    </row>
    <row r="157" spans="1:7">
      <c r="A157" s="432"/>
      <c r="B157" s="440"/>
      <c r="C157" s="433"/>
      <c r="D157" s="432"/>
      <c r="E157" s="433"/>
      <c r="F157" s="434"/>
      <c r="G157" s="431"/>
    </row>
    <row r="158" spans="1:7">
      <c r="A158" s="432"/>
      <c r="B158" s="440"/>
      <c r="C158" s="433"/>
      <c r="D158" s="432"/>
      <c r="E158" s="433"/>
      <c r="F158" s="434"/>
      <c r="G158" s="431"/>
    </row>
    <row r="159" spans="1:7">
      <c r="A159" s="432"/>
      <c r="B159" s="440"/>
      <c r="C159" s="433"/>
      <c r="D159" s="432"/>
      <c r="E159" s="433"/>
      <c r="F159" s="434"/>
      <c r="G159" s="431"/>
    </row>
    <row r="160" spans="1:7">
      <c r="A160" s="432"/>
      <c r="B160" s="440"/>
      <c r="C160" s="433"/>
      <c r="D160" s="432"/>
      <c r="E160" s="433"/>
      <c r="F160" s="434"/>
      <c r="G160" s="431"/>
    </row>
    <row r="161" spans="1:7">
      <c r="A161" s="432"/>
      <c r="B161" s="436"/>
      <c r="C161" s="433"/>
      <c r="D161" s="432"/>
      <c r="E161" s="433"/>
      <c r="F161" s="434"/>
      <c r="G161" s="431"/>
    </row>
    <row r="162" spans="1:7">
      <c r="A162" s="432"/>
      <c r="B162" s="441"/>
      <c r="C162" s="433"/>
      <c r="D162" s="432"/>
      <c r="E162" s="433"/>
      <c r="F162" s="434"/>
      <c r="G162" s="431"/>
    </row>
    <row r="163" spans="1:7">
      <c r="A163" s="432"/>
      <c r="B163" s="436"/>
      <c r="C163" s="433"/>
      <c r="D163" s="432"/>
      <c r="E163" s="433"/>
      <c r="F163" s="434"/>
      <c r="G163" s="431"/>
    </row>
    <row r="164" spans="1:7">
      <c r="A164" s="432"/>
      <c r="B164" s="442"/>
      <c r="C164" s="433"/>
      <c r="D164" s="432"/>
      <c r="E164" s="433"/>
      <c r="F164" s="434"/>
      <c r="G164" s="431"/>
    </row>
    <row r="165" spans="1:7">
      <c r="A165" s="432"/>
      <c r="B165" s="436"/>
      <c r="C165" s="433"/>
      <c r="D165" s="432"/>
      <c r="E165" s="433"/>
      <c r="F165" s="434"/>
      <c r="G165" s="431"/>
    </row>
    <row r="166" spans="1:7">
      <c r="A166" s="432"/>
      <c r="B166" s="436"/>
      <c r="C166" s="433"/>
      <c r="D166" s="432"/>
      <c r="E166" s="433"/>
      <c r="F166" s="434"/>
      <c r="G166" s="431"/>
    </row>
    <row r="167" spans="1:7">
      <c r="A167" s="432"/>
      <c r="B167" s="437"/>
      <c r="C167" s="433"/>
      <c r="D167" s="432"/>
      <c r="E167" s="433"/>
      <c r="F167" s="434"/>
      <c r="G167" s="431"/>
    </row>
    <row r="168" spans="1:7">
      <c r="A168" s="432"/>
      <c r="B168" s="436"/>
      <c r="C168" s="433"/>
      <c r="D168" s="432"/>
      <c r="E168" s="433"/>
      <c r="F168" s="434"/>
      <c r="G168" s="431"/>
    </row>
    <row r="169" spans="1:7">
      <c r="A169" s="432"/>
      <c r="B169" s="440"/>
      <c r="C169" s="433"/>
      <c r="D169" s="432"/>
      <c r="E169" s="433"/>
      <c r="F169" s="434"/>
      <c r="G169" s="431"/>
    </row>
    <row r="170" spans="1:7">
      <c r="A170" s="432"/>
      <c r="B170" s="436"/>
      <c r="C170" s="433"/>
      <c r="D170" s="432"/>
      <c r="E170" s="433"/>
      <c r="F170" s="434"/>
      <c r="G170" s="431"/>
    </row>
    <row r="171" spans="1:7">
      <c r="A171" s="432"/>
      <c r="B171" s="443"/>
      <c r="C171" s="433"/>
      <c r="D171" s="432"/>
      <c r="E171" s="433"/>
      <c r="F171" s="434"/>
      <c r="G171" s="431"/>
    </row>
    <row r="172" spans="1:7">
      <c r="A172" s="432"/>
      <c r="B172" s="443"/>
      <c r="C172" s="433"/>
      <c r="D172" s="432"/>
      <c r="E172" s="433"/>
      <c r="F172" s="434"/>
      <c r="G172" s="431"/>
    </row>
    <row r="173" spans="1:7">
      <c r="A173" s="432"/>
      <c r="B173" s="436"/>
      <c r="C173" s="433"/>
      <c r="D173" s="432"/>
      <c r="E173" s="433"/>
      <c r="F173" s="434"/>
      <c r="G173" s="431"/>
    </row>
    <row r="174" spans="1:7">
      <c r="A174" s="432"/>
      <c r="B174" s="436"/>
      <c r="C174" s="433"/>
      <c r="D174" s="432"/>
      <c r="E174" s="433"/>
      <c r="F174" s="434"/>
      <c r="G174" s="431"/>
    </row>
    <row r="175" spans="1:7">
      <c r="A175" s="432"/>
      <c r="B175" s="436"/>
      <c r="C175" s="433"/>
      <c r="D175" s="432"/>
      <c r="E175" s="433"/>
      <c r="F175" s="434"/>
      <c r="G175" s="431"/>
    </row>
    <row r="176" spans="1:7">
      <c r="A176" s="432"/>
      <c r="B176" s="436"/>
      <c r="C176" s="433"/>
      <c r="D176" s="432"/>
      <c r="E176" s="433"/>
      <c r="F176" s="434"/>
      <c r="G176" s="431"/>
    </row>
    <row r="177" spans="1:7">
      <c r="A177" s="432"/>
      <c r="B177" s="436"/>
      <c r="C177" s="433"/>
      <c r="D177" s="432"/>
      <c r="E177" s="433"/>
      <c r="F177" s="434"/>
      <c r="G177" s="431"/>
    </row>
    <row r="178" spans="1:7">
      <c r="A178" s="432"/>
      <c r="B178" s="436"/>
      <c r="C178" s="433"/>
      <c r="D178" s="432"/>
      <c r="E178" s="433"/>
      <c r="F178" s="434"/>
      <c r="G178" s="431"/>
    </row>
    <row r="179" spans="1:7">
      <c r="A179" s="432"/>
      <c r="B179" s="436"/>
      <c r="C179" s="433"/>
      <c r="D179" s="432"/>
      <c r="E179" s="433"/>
      <c r="F179" s="434"/>
      <c r="G179" s="431"/>
    </row>
    <row r="180" spans="1:7">
      <c r="A180" s="432"/>
      <c r="B180" s="436"/>
      <c r="C180" s="433"/>
      <c r="D180" s="432"/>
      <c r="E180" s="433"/>
      <c r="F180" s="434"/>
      <c r="G180" s="431"/>
    </row>
    <row r="181" spans="1:7">
      <c r="A181" s="432"/>
      <c r="B181" s="436"/>
      <c r="C181" s="433"/>
      <c r="D181" s="432"/>
      <c r="E181" s="433"/>
      <c r="F181" s="434"/>
      <c r="G181" s="431"/>
    </row>
    <row r="182" spans="1:7">
      <c r="A182" s="432"/>
      <c r="B182" s="436"/>
      <c r="C182" s="444"/>
      <c r="D182" s="444"/>
      <c r="E182" s="444"/>
      <c r="F182" s="444"/>
      <c r="G182" s="431"/>
    </row>
    <row r="183" spans="1:7">
      <c r="A183" s="432"/>
      <c r="B183" s="436"/>
      <c r="C183" s="433"/>
      <c r="D183" s="432"/>
      <c r="E183" s="433"/>
      <c r="F183" s="434"/>
      <c r="G183" s="431"/>
    </row>
    <row r="184" spans="1:7">
      <c r="A184" s="432"/>
      <c r="B184" s="436"/>
      <c r="C184" s="433"/>
      <c r="D184" s="432"/>
      <c r="E184" s="433"/>
      <c r="F184" s="434"/>
      <c r="G184" s="431"/>
    </row>
    <row r="185" spans="1:7">
      <c r="A185" s="444"/>
      <c r="B185" s="428"/>
      <c r="C185" s="433"/>
      <c r="D185" s="432"/>
      <c r="E185" s="433"/>
      <c r="F185" s="434"/>
      <c r="G185" s="431"/>
    </row>
    <row r="186" spans="1:7">
      <c r="A186" s="432"/>
      <c r="B186" s="444"/>
      <c r="C186" s="433"/>
      <c r="D186" s="432"/>
      <c r="E186" s="433"/>
      <c r="F186" s="434"/>
      <c r="G186" s="431"/>
    </row>
    <row r="187" spans="1:7">
      <c r="A187" s="432"/>
      <c r="B187" s="433"/>
      <c r="C187" s="433"/>
      <c r="D187" s="432"/>
      <c r="E187" s="433"/>
      <c r="F187" s="434"/>
      <c r="G187" s="431"/>
    </row>
    <row r="188" spans="1:7">
      <c r="A188" s="432"/>
      <c r="B188" s="436"/>
      <c r="C188" s="433"/>
      <c r="D188" s="432"/>
      <c r="E188" s="433"/>
      <c r="F188" s="434"/>
      <c r="G188" s="431"/>
    </row>
    <row r="189" spans="1:7">
      <c r="A189" s="432"/>
      <c r="B189" s="437"/>
      <c r="C189" s="433"/>
      <c r="D189" s="432"/>
      <c r="E189" s="433"/>
      <c r="F189" s="434"/>
      <c r="G189" s="431"/>
    </row>
    <row r="190" spans="1:7">
      <c r="A190" s="432"/>
      <c r="B190" s="439"/>
      <c r="C190" s="433"/>
      <c r="D190" s="432"/>
      <c r="E190" s="433"/>
      <c r="F190" s="434"/>
      <c r="G190" s="431"/>
    </row>
    <row r="191" spans="1:7">
      <c r="A191" s="432"/>
      <c r="B191" s="436"/>
      <c r="C191" s="433"/>
      <c r="D191" s="432"/>
      <c r="E191" s="433"/>
      <c r="F191" s="434"/>
      <c r="G191" s="431"/>
    </row>
    <row r="192" spans="1:7">
      <c r="A192" s="432"/>
      <c r="B192" s="436"/>
      <c r="C192" s="433"/>
      <c r="D192" s="432"/>
      <c r="E192" s="433"/>
      <c r="F192" s="434"/>
      <c r="G192" s="431"/>
    </row>
    <row r="193" spans="1:7">
      <c r="A193" s="432"/>
      <c r="B193" s="435"/>
      <c r="C193" s="433"/>
      <c r="D193" s="432"/>
      <c r="E193" s="433"/>
      <c r="F193" s="434"/>
      <c r="G193" s="431"/>
    </row>
    <row r="194" spans="1:7">
      <c r="A194" s="432"/>
      <c r="B194" s="436"/>
      <c r="C194" s="433"/>
      <c r="D194" s="432"/>
      <c r="E194" s="433"/>
      <c r="F194" s="434"/>
      <c r="G194" s="431"/>
    </row>
    <row r="195" spans="1:7">
      <c r="A195" s="432"/>
      <c r="B195" s="440"/>
      <c r="C195" s="433"/>
      <c r="D195" s="432"/>
      <c r="E195" s="433"/>
      <c r="F195" s="434"/>
      <c r="G195" s="431"/>
    </row>
    <row r="196" spans="1:7">
      <c r="A196" s="432"/>
      <c r="B196" s="440"/>
      <c r="C196" s="433"/>
      <c r="D196" s="432"/>
      <c r="E196" s="433"/>
      <c r="F196" s="434"/>
      <c r="G196" s="431"/>
    </row>
    <row r="197" spans="1:7">
      <c r="A197" s="432"/>
      <c r="B197" s="440"/>
      <c r="C197" s="433"/>
      <c r="D197" s="432"/>
      <c r="E197" s="433"/>
      <c r="F197" s="434"/>
    </row>
    <row r="198" spans="1:7">
      <c r="A198" s="432"/>
      <c r="B198" s="440"/>
      <c r="C198" s="433"/>
      <c r="D198" s="432"/>
      <c r="E198" s="433"/>
      <c r="F198" s="434"/>
    </row>
    <row r="199" spans="1:7">
      <c r="A199" s="432"/>
      <c r="B199" s="440"/>
      <c r="C199" s="433"/>
      <c r="D199" s="432"/>
      <c r="E199" s="433"/>
      <c r="F199" s="434"/>
    </row>
    <row r="200" spans="1:7">
      <c r="A200" s="432"/>
      <c r="B200" s="440"/>
      <c r="C200" s="433"/>
      <c r="D200" s="432"/>
      <c r="E200" s="433"/>
      <c r="F200" s="434"/>
    </row>
    <row r="201" spans="1:7">
      <c r="A201" s="432"/>
      <c r="B201" s="440"/>
      <c r="C201" s="433"/>
      <c r="D201" s="432"/>
      <c r="E201" s="433"/>
      <c r="F201" s="434"/>
    </row>
    <row r="202" spans="1:7">
      <c r="A202" s="432"/>
      <c r="B202" s="440"/>
      <c r="C202" s="433"/>
      <c r="D202" s="432"/>
      <c r="E202" s="433"/>
      <c r="F202" s="434"/>
    </row>
    <row r="203" spans="1:7">
      <c r="A203" s="432"/>
      <c r="B203" s="440"/>
      <c r="C203" s="433"/>
      <c r="D203" s="432"/>
      <c r="E203" s="433"/>
      <c r="F203" s="434"/>
    </row>
    <row r="204" spans="1:7">
      <c r="A204" s="432"/>
      <c r="B204" s="436"/>
      <c r="C204" s="433"/>
      <c r="D204" s="432"/>
      <c r="E204" s="433"/>
      <c r="F204" s="434"/>
    </row>
    <row r="205" spans="1:7">
      <c r="A205" s="432"/>
      <c r="B205" s="441"/>
      <c r="C205" s="433"/>
      <c r="D205" s="432"/>
      <c r="E205" s="433"/>
      <c r="F205" s="434"/>
    </row>
    <row r="206" spans="1:7">
      <c r="A206" s="432"/>
      <c r="B206" s="436"/>
      <c r="C206" s="433"/>
      <c r="D206" s="432"/>
      <c r="E206" s="433"/>
      <c r="F206" s="434"/>
    </row>
    <row r="207" spans="1:7">
      <c r="A207" s="432"/>
      <c r="B207" s="442"/>
      <c r="C207" s="433"/>
      <c r="D207" s="432"/>
      <c r="E207" s="433"/>
      <c r="F207" s="434"/>
    </row>
    <row r="208" spans="1:7">
      <c r="A208" s="432"/>
      <c r="B208" s="436"/>
      <c r="C208" s="433"/>
      <c r="D208" s="432"/>
      <c r="E208" s="433"/>
      <c r="F208" s="434"/>
    </row>
    <row r="209" spans="1:6">
      <c r="A209" s="432"/>
      <c r="B209" s="436"/>
      <c r="C209" s="433"/>
      <c r="D209" s="432"/>
      <c r="E209" s="433"/>
      <c r="F209" s="434"/>
    </row>
    <row r="210" spans="1:6">
      <c r="A210" s="432"/>
      <c r="B210" s="437"/>
      <c r="C210" s="433"/>
      <c r="D210" s="432"/>
      <c r="E210" s="433"/>
      <c r="F210" s="434"/>
    </row>
    <row r="211" spans="1:6">
      <c r="A211" s="432"/>
      <c r="B211" s="436"/>
      <c r="C211" s="433"/>
      <c r="D211" s="432"/>
      <c r="E211" s="433"/>
      <c r="F211" s="434"/>
    </row>
    <row r="212" spans="1:6">
      <c r="A212" s="432"/>
      <c r="B212" s="440"/>
      <c r="C212" s="433"/>
      <c r="D212" s="432"/>
      <c r="E212" s="433"/>
      <c r="F212" s="434"/>
    </row>
    <row r="213" spans="1:6">
      <c r="A213" s="432"/>
      <c r="B213" s="436"/>
      <c r="C213" s="433"/>
      <c r="D213" s="432"/>
      <c r="E213" s="433"/>
      <c r="F213" s="434"/>
    </row>
    <row r="214" spans="1:6">
      <c r="A214" s="432"/>
      <c r="B214" s="443"/>
      <c r="C214" s="433"/>
      <c r="D214" s="432"/>
      <c r="E214" s="433"/>
      <c r="F214" s="434"/>
    </row>
    <row r="215" spans="1:6">
      <c r="A215" s="432"/>
      <c r="B215" s="443"/>
      <c r="C215" s="433"/>
      <c r="D215" s="432"/>
      <c r="E215" s="433"/>
      <c r="F215" s="434"/>
    </row>
    <row r="216" spans="1:6">
      <c r="A216" s="432"/>
      <c r="B216" s="436"/>
      <c r="C216" s="433"/>
      <c r="D216" s="432"/>
      <c r="E216" s="433"/>
      <c r="F216" s="434"/>
    </row>
    <row r="217" spans="1:6">
      <c r="A217" s="432"/>
      <c r="B217" s="436"/>
      <c r="C217" s="433"/>
      <c r="D217" s="432"/>
      <c r="E217" s="433"/>
      <c r="F217" s="434"/>
    </row>
    <row r="218" spans="1:6">
      <c r="A218" s="432"/>
      <c r="B218" s="436"/>
      <c r="C218" s="433"/>
      <c r="D218" s="432"/>
      <c r="E218" s="433"/>
      <c r="F218" s="434"/>
    </row>
    <row r="219" spans="1:6">
      <c r="A219" s="432"/>
      <c r="B219" s="436"/>
      <c r="C219" s="433"/>
      <c r="D219" s="432"/>
      <c r="E219" s="433"/>
      <c r="F219" s="434"/>
    </row>
    <row r="220" spans="1:6">
      <c r="A220" s="432"/>
      <c r="B220" s="436"/>
      <c r="C220" s="433"/>
      <c r="D220" s="432"/>
      <c r="E220" s="433"/>
      <c r="F220" s="434"/>
    </row>
    <row r="221" spans="1:6">
      <c r="A221" s="432"/>
      <c r="B221" s="436"/>
      <c r="C221" s="433"/>
      <c r="D221" s="432"/>
      <c r="E221" s="433"/>
      <c r="F221" s="434"/>
    </row>
    <row r="222" spans="1:6">
      <c r="A222" s="432"/>
      <c r="B222" s="436"/>
      <c r="C222" s="433"/>
      <c r="D222" s="432"/>
      <c r="E222" s="433"/>
      <c r="F222" s="434"/>
    </row>
    <row r="223" spans="1:6">
      <c r="A223" s="432"/>
      <c r="B223" s="436"/>
      <c r="C223" s="433"/>
      <c r="D223" s="432"/>
      <c r="E223" s="433"/>
      <c r="F223" s="434"/>
    </row>
    <row r="224" spans="1:6">
      <c r="A224" s="432"/>
      <c r="B224" s="436"/>
      <c r="C224" s="433"/>
      <c r="D224" s="432"/>
      <c r="E224" s="433"/>
      <c r="F224" s="434"/>
    </row>
    <row r="225" spans="1:6">
      <c r="A225" s="432"/>
      <c r="B225" s="436"/>
      <c r="C225" s="444"/>
      <c r="D225" s="444"/>
      <c r="E225" s="444"/>
      <c r="F225" s="444"/>
    </row>
    <row r="226" spans="1:6">
      <c r="A226" s="432"/>
      <c r="B226" s="436"/>
      <c r="C226" s="433"/>
      <c r="D226" s="432"/>
      <c r="E226" s="433"/>
      <c r="F226" s="434"/>
    </row>
    <row r="227" spans="1:6">
      <c r="A227" s="432"/>
      <c r="B227" s="436"/>
      <c r="C227" s="433"/>
      <c r="D227" s="432"/>
      <c r="E227" s="433"/>
      <c r="F227" s="434"/>
    </row>
    <row r="228" spans="1:6">
      <c r="A228" s="444"/>
      <c r="B228" s="428"/>
      <c r="C228" s="433"/>
      <c r="D228" s="432"/>
      <c r="E228" s="433"/>
      <c r="F228" s="434"/>
    </row>
    <row r="229" spans="1:6">
      <c r="A229" s="432"/>
      <c r="B229" s="444"/>
      <c r="C229" s="433"/>
      <c r="D229" s="432"/>
      <c r="E229" s="433"/>
      <c r="F229" s="434"/>
    </row>
    <row r="230" spans="1:6">
      <c r="A230" s="432"/>
      <c r="B230" s="433"/>
      <c r="C230" s="433"/>
      <c r="D230" s="432"/>
      <c r="E230" s="433"/>
      <c r="F230" s="434"/>
    </row>
    <row r="231" spans="1:6">
      <c r="A231" s="432"/>
      <c r="B231" s="436"/>
      <c r="C231" s="433"/>
      <c r="D231" s="432"/>
      <c r="E231" s="433"/>
      <c r="F231" s="434"/>
    </row>
    <row r="232" spans="1:6">
      <c r="A232" s="432"/>
      <c r="B232" s="437"/>
      <c r="C232" s="433"/>
      <c r="D232" s="432"/>
      <c r="E232" s="433"/>
      <c r="F232" s="434"/>
    </row>
    <row r="233" spans="1:6">
      <c r="A233" s="432"/>
      <c r="B233" s="439"/>
      <c r="C233" s="433"/>
      <c r="D233" s="432"/>
      <c r="E233" s="433"/>
      <c r="F233" s="434"/>
    </row>
    <row r="234" spans="1:6">
      <c r="A234" s="432"/>
      <c r="B234" s="436"/>
      <c r="C234" s="433"/>
      <c r="D234" s="432"/>
      <c r="E234" s="433"/>
      <c r="F234" s="434"/>
    </row>
    <row r="235" spans="1:6">
      <c r="A235" s="432"/>
      <c r="B235" s="436"/>
      <c r="C235" s="433"/>
      <c r="D235" s="432"/>
      <c r="E235" s="433"/>
      <c r="F235" s="434"/>
    </row>
    <row r="236" spans="1:6">
      <c r="A236" s="432"/>
      <c r="B236" s="435"/>
      <c r="C236" s="433"/>
      <c r="D236" s="432"/>
      <c r="E236" s="433"/>
      <c r="F236" s="434"/>
    </row>
    <row r="237" spans="1:6">
      <c r="A237" s="432"/>
      <c r="B237" s="436"/>
      <c r="C237" s="433"/>
      <c r="D237" s="432"/>
      <c r="E237" s="433"/>
      <c r="F237" s="434"/>
    </row>
    <row r="238" spans="1:6">
      <c r="A238" s="432"/>
      <c r="B238" s="440"/>
      <c r="C238" s="433"/>
      <c r="D238" s="432"/>
      <c r="E238" s="433"/>
      <c r="F238" s="434"/>
    </row>
    <row r="239" spans="1:6">
      <c r="A239" s="432"/>
      <c r="B239" s="440"/>
      <c r="C239" s="433"/>
      <c r="D239" s="432"/>
      <c r="E239" s="433"/>
      <c r="F239" s="434"/>
    </row>
    <row r="240" spans="1:6">
      <c r="A240" s="432"/>
      <c r="B240" s="440"/>
      <c r="C240" s="433"/>
      <c r="D240" s="432"/>
      <c r="E240" s="433"/>
      <c r="F240" s="434"/>
    </row>
    <row r="241" spans="1:6">
      <c r="A241" s="432"/>
      <c r="B241" s="440"/>
      <c r="C241" s="433"/>
      <c r="D241" s="432"/>
      <c r="E241" s="433"/>
      <c r="F241" s="434"/>
    </row>
    <row r="242" spans="1:6">
      <c r="A242" s="432"/>
      <c r="B242" s="440"/>
      <c r="C242" s="433"/>
      <c r="D242" s="432"/>
      <c r="E242" s="433"/>
      <c r="F242" s="434"/>
    </row>
    <row r="243" spans="1:6">
      <c r="A243" s="432"/>
      <c r="B243" s="440"/>
      <c r="C243" s="433"/>
      <c r="D243" s="432"/>
      <c r="E243" s="433"/>
      <c r="F243" s="434"/>
    </row>
    <row r="244" spans="1:6">
      <c r="A244" s="432"/>
      <c r="B244" s="440"/>
      <c r="C244" s="433"/>
      <c r="D244" s="432"/>
      <c r="E244" s="433"/>
      <c r="F244" s="434"/>
    </row>
    <row r="245" spans="1:6">
      <c r="A245" s="432"/>
      <c r="B245" s="440"/>
      <c r="C245" s="433"/>
      <c r="D245" s="432"/>
      <c r="E245" s="433"/>
      <c r="F245" s="434"/>
    </row>
    <row r="246" spans="1:6">
      <c r="A246" s="432"/>
      <c r="B246" s="440"/>
      <c r="C246" s="433"/>
      <c r="D246" s="432"/>
      <c r="E246" s="433"/>
      <c r="F246" s="434"/>
    </row>
    <row r="247" spans="1:6">
      <c r="A247" s="432"/>
      <c r="B247" s="436"/>
      <c r="C247" s="433"/>
      <c r="D247" s="432"/>
      <c r="E247" s="433"/>
      <c r="F247" s="434"/>
    </row>
    <row r="248" spans="1:6">
      <c r="A248" s="432"/>
      <c r="B248" s="441"/>
      <c r="C248" s="433"/>
      <c r="D248" s="432"/>
      <c r="E248" s="433"/>
      <c r="F248" s="434"/>
    </row>
    <row r="249" spans="1:6">
      <c r="A249" s="432"/>
      <c r="B249" s="436"/>
      <c r="C249" s="433"/>
      <c r="D249" s="432"/>
      <c r="E249" s="433"/>
      <c r="F249" s="434"/>
    </row>
    <row r="250" spans="1:6">
      <c r="A250" s="432"/>
      <c r="B250" s="442"/>
      <c r="C250" s="433"/>
      <c r="D250" s="432"/>
      <c r="E250" s="433"/>
      <c r="F250" s="434"/>
    </row>
    <row r="251" spans="1:6">
      <c r="A251" s="432"/>
      <c r="B251" s="436"/>
      <c r="C251" s="433"/>
      <c r="D251" s="432"/>
      <c r="E251" s="433"/>
      <c r="F251" s="434"/>
    </row>
    <row r="252" spans="1:6">
      <c r="A252" s="432"/>
      <c r="B252" s="436"/>
      <c r="C252" s="433"/>
      <c r="D252" s="432"/>
      <c r="E252" s="433"/>
      <c r="F252" s="434"/>
    </row>
    <row r="253" spans="1:6">
      <c r="A253" s="432"/>
      <c r="B253" s="437"/>
      <c r="C253" s="433"/>
      <c r="D253" s="432"/>
      <c r="E253" s="433"/>
      <c r="F253" s="434"/>
    </row>
    <row r="254" spans="1:6">
      <c r="A254" s="432"/>
      <c r="B254" s="436"/>
      <c r="C254" s="433"/>
      <c r="D254" s="432"/>
      <c r="E254" s="433"/>
      <c r="F254" s="434"/>
    </row>
    <row r="255" spans="1:6">
      <c r="A255" s="432"/>
      <c r="B255" s="440"/>
      <c r="C255" s="433"/>
      <c r="D255" s="432"/>
      <c r="E255" s="433"/>
      <c r="F255" s="434"/>
    </row>
    <row r="256" spans="1:6">
      <c r="A256" s="432"/>
      <c r="B256" s="436"/>
      <c r="C256" s="433"/>
      <c r="D256" s="432"/>
      <c r="E256" s="433"/>
      <c r="F256" s="434"/>
    </row>
    <row r="257" spans="1:6">
      <c r="A257" s="432"/>
      <c r="B257" s="443"/>
      <c r="C257" s="433"/>
      <c r="D257" s="432"/>
      <c r="E257" s="433"/>
      <c r="F257" s="434"/>
    </row>
    <row r="258" spans="1:6">
      <c r="A258" s="432"/>
      <c r="B258" s="443"/>
      <c r="C258" s="433"/>
      <c r="D258" s="432"/>
      <c r="E258" s="433"/>
      <c r="F258" s="434"/>
    </row>
    <row r="259" spans="1:6">
      <c r="A259" s="432"/>
      <c r="B259" s="436"/>
      <c r="C259" s="433"/>
      <c r="D259" s="432"/>
      <c r="E259" s="433"/>
      <c r="F259" s="434"/>
    </row>
    <row r="260" spans="1:6">
      <c r="A260" s="432"/>
      <c r="B260" s="436"/>
      <c r="C260" s="433"/>
      <c r="D260" s="432"/>
      <c r="E260" s="433"/>
      <c r="F260" s="434"/>
    </row>
    <row r="261" spans="1:6">
      <c r="A261" s="432"/>
      <c r="B261" s="436"/>
      <c r="C261" s="433"/>
      <c r="D261" s="432"/>
      <c r="E261" s="433"/>
      <c r="F261" s="434"/>
    </row>
    <row r="262" spans="1:6">
      <c r="A262" s="432"/>
      <c r="B262" s="436"/>
      <c r="C262" s="433"/>
      <c r="D262" s="432"/>
      <c r="E262" s="433"/>
      <c r="F262" s="434"/>
    </row>
    <row r="263" spans="1:6">
      <c r="A263" s="432"/>
      <c r="B263" s="436"/>
      <c r="C263" s="433"/>
      <c r="D263" s="432"/>
      <c r="E263" s="433"/>
      <c r="F263" s="434"/>
    </row>
    <row r="264" spans="1:6">
      <c r="A264" s="432"/>
      <c r="B264" s="436"/>
      <c r="C264" s="433"/>
      <c r="D264" s="432"/>
      <c r="E264" s="433"/>
      <c r="F264" s="434"/>
    </row>
    <row r="265" spans="1:6">
      <c r="A265" s="432"/>
      <c r="B265" s="436"/>
      <c r="C265" s="433"/>
      <c r="D265" s="432"/>
      <c r="E265" s="433"/>
      <c r="F265" s="434"/>
    </row>
    <row r="266" spans="1:6">
      <c r="A266" s="432"/>
      <c r="B266" s="436"/>
      <c r="C266" s="433"/>
      <c r="D266" s="432"/>
      <c r="E266" s="433"/>
      <c r="F266" s="434"/>
    </row>
    <row r="267" spans="1:6">
      <c r="A267" s="432"/>
      <c r="B267" s="436"/>
      <c r="C267" s="433"/>
      <c r="D267" s="432"/>
      <c r="E267" s="433"/>
      <c r="F267" s="434"/>
    </row>
    <row r="268" spans="1:6">
      <c r="A268" s="432"/>
      <c r="B268" s="436"/>
      <c r="C268" s="433"/>
      <c r="D268" s="432"/>
      <c r="E268" s="433"/>
      <c r="F268" s="434"/>
    </row>
    <row r="269" spans="1:6">
      <c r="A269" s="432"/>
      <c r="B269" s="436"/>
      <c r="C269" s="433"/>
      <c r="D269" s="432"/>
      <c r="E269" s="433"/>
      <c r="F269" s="434"/>
    </row>
    <row r="270" spans="1:6">
      <c r="A270" s="432"/>
      <c r="B270" s="436"/>
    </row>
    <row r="271" spans="1:6">
      <c r="A271" s="432"/>
      <c r="B271" s="428"/>
    </row>
    <row r="272" spans="1:6">
      <c r="A272" s="432"/>
      <c r="B272" s="428"/>
    </row>
    <row r="273" spans="2:2">
      <c r="B273" s="428"/>
    </row>
  </sheetData>
  <protectedRanges>
    <protectedRange password="CF67" sqref="B11" name="Range1_1_3_3_1_1_1_1_2"/>
  </protectedRanges>
  <mergeCells count="10">
    <mergeCell ref="B96:E96"/>
    <mergeCell ref="B94:E94"/>
    <mergeCell ref="A1:F1"/>
    <mergeCell ref="A2:F2"/>
    <mergeCell ref="B95:E95"/>
    <mergeCell ref="B16:E16"/>
    <mergeCell ref="B42:E42"/>
    <mergeCell ref="B50:E50"/>
    <mergeCell ref="B81:E81"/>
    <mergeCell ref="B60:E60"/>
  </mergeCells>
  <phoneticPr fontId="33" type="noConversion"/>
  <printOptions horizontalCentered="1" gridLines="1"/>
  <pageMargins left="0.7" right="0.7" top="0.75" bottom="0.75" header="0.3" footer="0.3"/>
  <pageSetup paperSize="9" scale="78" fitToWidth="0" orientation="portrait" r:id="rId1"/>
  <rowBreaks count="3" manualBreakCount="3">
    <brk id="34" max="5" man="1"/>
    <brk id="60" max="5" man="1"/>
    <brk id="7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B78D5-B50E-4E7F-8DE4-44403E75C40E}">
  <dimension ref="A1:F23"/>
  <sheetViews>
    <sheetView topLeftCell="A7" workbookViewId="0">
      <selection activeCell="B18" sqref="B18"/>
    </sheetView>
  </sheetViews>
  <sheetFormatPr defaultRowHeight="15.75"/>
  <cols>
    <col min="1" max="1" width="6.375" customWidth="1"/>
    <col min="2" max="2" width="36.375" customWidth="1"/>
  </cols>
  <sheetData>
    <row r="1" spans="1:6" ht="28.5" customHeight="1">
      <c r="A1" s="567" t="s">
        <v>336</v>
      </c>
      <c r="B1" s="568"/>
      <c r="C1" s="568"/>
      <c r="D1" s="568"/>
      <c r="E1" s="568"/>
      <c r="F1" s="569"/>
    </row>
    <row r="2" spans="1:6" ht="18" thickBot="1">
      <c r="A2" s="54" t="s">
        <v>7</v>
      </c>
      <c r="B2" s="11" t="s">
        <v>3</v>
      </c>
      <c r="C2" s="26" t="s">
        <v>4</v>
      </c>
      <c r="D2" s="61" t="s">
        <v>5</v>
      </c>
      <c r="E2" s="70" t="s">
        <v>8</v>
      </c>
      <c r="F2" s="67" t="s">
        <v>6</v>
      </c>
    </row>
    <row r="3" spans="1:6" ht="18" thickTop="1">
      <c r="A3" s="25"/>
      <c r="B3" s="40"/>
      <c r="C3" s="43"/>
      <c r="D3" s="92"/>
      <c r="E3" s="71"/>
      <c r="F3" s="48"/>
    </row>
    <row r="4" spans="1:6" ht="30">
      <c r="A4" s="318" t="s">
        <v>98</v>
      </c>
      <c r="B4" s="53" t="s">
        <v>103</v>
      </c>
      <c r="C4" s="27"/>
      <c r="D4" s="310"/>
      <c r="E4" s="71"/>
      <c r="F4" s="48"/>
    </row>
    <row r="5" spans="1:6" ht="17.25">
      <c r="A5" s="318"/>
      <c r="B5" s="31"/>
      <c r="C5" s="27"/>
      <c r="D5" s="310"/>
      <c r="E5" s="71"/>
      <c r="F5" s="48"/>
    </row>
    <row r="6" spans="1:6" ht="126">
      <c r="A6" s="319"/>
      <c r="B6" s="50" t="s">
        <v>338</v>
      </c>
      <c r="C6" s="28"/>
      <c r="D6" s="310"/>
      <c r="E6" s="71"/>
      <c r="F6" s="48"/>
    </row>
    <row r="7" spans="1:6" ht="17.25">
      <c r="A7" s="319"/>
      <c r="B7" s="50"/>
      <c r="C7" s="28"/>
      <c r="D7" s="310"/>
      <c r="E7" s="71"/>
      <c r="F7" s="48"/>
    </row>
    <row r="8" spans="1:6" ht="63">
      <c r="A8" s="319" t="s">
        <v>99</v>
      </c>
      <c r="B8" s="51" t="s">
        <v>340</v>
      </c>
      <c r="C8" s="28" t="s">
        <v>104</v>
      </c>
      <c r="D8" s="310">
        <v>415</v>
      </c>
      <c r="E8" s="71"/>
      <c r="F8" s="48">
        <f t="shared" ref="F8:F20" si="0">D8*E8</f>
        <v>0</v>
      </c>
    </row>
    <row r="9" spans="1:6" ht="17.25">
      <c r="A9" s="319"/>
      <c r="B9" s="57"/>
      <c r="C9" s="27"/>
      <c r="D9" s="310"/>
      <c r="E9" s="71"/>
      <c r="F9" s="48"/>
    </row>
    <row r="10" spans="1:6" ht="31.5">
      <c r="A10" s="319" t="s">
        <v>337</v>
      </c>
      <c r="B10" s="51" t="s">
        <v>344</v>
      </c>
      <c r="C10" s="28" t="s">
        <v>104</v>
      </c>
      <c r="D10" s="310">
        <v>172</v>
      </c>
      <c r="E10" s="71"/>
      <c r="F10" s="48">
        <f t="shared" si="0"/>
        <v>0</v>
      </c>
    </row>
    <row r="11" spans="1:6" ht="17.25">
      <c r="A11" s="319"/>
      <c r="B11" s="51"/>
      <c r="C11" s="27"/>
      <c r="D11" s="310"/>
      <c r="E11" s="71"/>
      <c r="F11" s="48"/>
    </row>
    <row r="12" spans="1:6" ht="31.5">
      <c r="A12" s="319" t="s">
        <v>100</v>
      </c>
      <c r="B12" s="51" t="s">
        <v>343</v>
      </c>
      <c r="C12" s="313" t="s">
        <v>104</v>
      </c>
      <c r="D12" s="317">
        <v>112</v>
      </c>
      <c r="E12" s="71"/>
      <c r="F12" s="48">
        <f t="shared" si="0"/>
        <v>0</v>
      </c>
    </row>
    <row r="13" spans="1:6" ht="17.25">
      <c r="A13" s="319"/>
      <c r="B13" s="51"/>
      <c r="C13" s="313"/>
      <c r="D13" s="310"/>
      <c r="E13" s="71"/>
      <c r="F13" s="48"/>
    </row>
    <row r="14" spans="1:6" ht="31.5">
      <c r="A14" s="319" t="s">
        <v>101</v>
      </c>
      <c r="B14" s="51" t="s">
        <v>341</v>
      </c>
      <c r="C14" s="49" t="s">
        <v>104</v>
      </c>
      <c r="D14" s="310">
        <v>12</v>
      </c>
      <c r="E14" s="71"/>
      <c r="F14" s="48">
        <f t="shared" si="0"/>
        <v>0</v>
      </c>
    </row>
    <row r="15" spans="1:6" ht="17.25">
      <c r="A15" s="319"/>
      <c r="B15" s="51"/>
      <c r="C15" s="49"/>
      <c r="D15" s="310"/>
      <c r="E15" s="71"/>
      <c r="F15" s="48"/>
    </row>
    <row r="16" spans="1:6" ht="47.25">
      <c r="A16" s="319" t="s">
        <v>339</v>
      </c>
      <c r="B16" s="22" t="s">
        <v>342</v>
      </c>
      <c r="C16" s="49" t="s">
        <v>104</v>
      </c>
      <c r="D16" s="310">
        <v>643.5</v>
      </c>
      <c r="E16" s="71"/>
      <c r="F16" s="48">
        <f t="shared" si="0"/>
        <v>0</v>
      </c>
    </row>
    <row r="17" spans="1:6" ht="17.25">
      <c r="A17" s="319"/>
      <c r="B17" s="22"/>
      <c r="C17" s="49"/>
      <c r="D17" s="310"/>
      <c r="E17" s="71"/>
      <c r="F17" s="48"/>
    </row>
    <row r="18" spans="1:6" ht="78.75">
      <c r="A18" s="319" t="s">
        <v>345</v>
      </c>
      <c r="B18" s="22" t="s">
        <v>105</v>
      </c>
      <c r="C18" s="49" t="s">
        <v>46</v>
      </c>
      <c r="D18" s="310">
        <v>393</v>
      </c>
      <c r="E18" s="71"/>
      <c r="F18" s="48">
        <f t="shared" si="0"/>
        <v>0</v>
      </c>
    </row>
    <row r="19" spans="1:6" ht="18">
      <c r="A19" s="318"/>
      <c r="B19" s="52"/>
      <c r="C19" s="27"/>
      <c r="D19" s="310"/>
      <c r="E19" s="71"/>
      <c r="F19" s="48"/>
    </row>
    <row r="20" spans="1:6" ht="47.25">
      <c r="A20" s="318" t="s">
        <v>346</v>
      </c>
      <c r="B20" s="22" t="s">
        <v>347</v>
      </c>
      <c r="C20" s="28" t="s">
        <v>65</v>
      </c>
      <c r="D20" s="310">
        <v>40</v>
      </c>
      <c r="E20" s="71"/>
      <c r="F20" s="48">
        <f t="shared" si="0"/>
        <v>0</v>
      </c>
    </row>
    <row r="21" spans="1:6" ht="17.25">
      <c r="A21" s="319"/>
      <c r="B21" s="320"/>
      <c r="C21" s="38"/>
      <c r="D21" s="94"/>
      <c r="E21" s="71"/>
      <c r="F21" s="48"/>
    </row>
    <row r="22" spans="1:6" ht="18" thickBot="1">
      <c r="A22" s="321"/>
      <c r="B22" s="322"/>
      <c r="C22" s="195"/>
      <c r="D22" s="77"/>
      <c r="E22" s="72"/>
      <c r="F22" s="68"/>
    </row>
    <row r="23" spans="1:6" ht="16.5" thickTop="1">
      <c r="A23" s="316"/>
      <c r="B23" s="314"/>
      <c r="C23" s="314"/>
      <c r="D23" s="315"/>
      <c r="E23" s="311"/>
      <c r="F23" s="312">
        <f>SUM(F8,F10,F16,F18,F20)</f>
        <v>0</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Main Summary 2</vt:lpstr>
      <vt:lpstr>Bill - 1 Preliminaries -02</vt:lpstr>
      <vt:lpstr>BOQ-G+3 Stories  RCC Structure</vt:lpstr>
      <vt:lpstr>External Works</vt:lpstr>
      <vt:lpstr>BOQ</vt:lpstr>
      <vt:lpstr>Sheet1</vt:lpstr>
      <vt:lpstr>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AES Engineering Co Ltd</dc:title>
  <dc:creator>IR SAM</dc:creator>
  <cp:lastModifiedBy>Mzee Wulo</cp:lastModifiedBy>
  <cp:lastPrinted>2025-05-27T09:51:03Z</cp:lastPrinted>
  <dcterms:created xsi:type="dcterms:W3CDTF">2016-11-30T12:01:49Z</dcterms:created>
  <dcterms:modified xsi:type="dcterms:W3CDTF">2025-06-06T07:28:34Z</dcterms:modified>
</cp:coreProperties>
</file>